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ksrvbva001\tb_juh\Z Á K A Z K Y 2024-25\Moravský sv. Ján asfaltovanie 2024\1. SÚŤAŽ (č zo SWI)\3 Ponuka\"/>
    </mc:Choice>
  </mc:AlternateContent>
  <xr:revisionPtr revIDLastSave="0" documentId="8_{DFD1B1A7-51DD-4B25-A304-D52E9795BC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SO 1 - Okolie cintorína ,..." sheetId="2" r:id="rId2"/>
    <sheet name="SO 2 - Pred Hasičňou" sheetId="3" r:id="rId3"/>
    <sheet name="SO 03 Pri Kostole" sheetId="9" r:id="rId4"/>
    <sheet name="SO 4 - Pláňavská ulica" sheetId="6" r:id="rId5"/>
    <sheet name="SO 5 - Na Kaníži - okolo ..." sheetId="7" r:id="rId6"/>
    <sheet name="SO 6 - Železničná ulica" sheetId="4" r:id="rId7"/>
    <sheet name="SO 7 - Kudličková oprava ..." sheetId="8" r:id="rId8"/>
  </sheets>
  <definedNames>
    <definedName name="_xlnm._FilterDatabase" localSheetId="3" hidden="1">'SO 03 Pri Kostole'!$C$117:$K$130</definedName>
    <definedName name="_xlnm._FilterDatabase" localSheetId="1" hidden="1">'SO 1 - Okolie cintorína ,...'!$C$121:$K$137</definedName>
    <definedName name="_xlnm._FilterDatabase" localSheetId="2" hidden="1">'SO 2 - Pred Hasičňou'!$C$120:$K$132</definedName>
    <definedName name="_xlnm._FilterDatabase" localSheetId="4" hidden="1">'SO 4 - Pláňavská ulica'!$C$119:$K$132</definedName>
    <definedName name="_xlnm._FilterDatabase" localSheetId="5" hidden="1">'SO 5 - Na Kaníži - okolo ...'!$C$119:$K$132</definedName>
    <definedName name="_xlnm._FilterDatabase" localSheetId="6" hidden="1">'SO 6 - Železničná ulica'!$C$117:$K$129</definedName>
    <definedName name="_xlnm._FilterDatabase" localSheetId="7" hidden="1">'SO 7 - Kudličková oprava ...'!$C$119:$K$132</definedName>
    <definedName name="_xlnm.Print_Titles" localSheetId="0">'Rekapitulácia stavby'!$92:$92</definedName>
    <definedName name="_xlnm.Print_Titles" localSheetId="3">'SO 03 Pri Kostole'!$117:$117</definedName>
    <definedName name="_xlnm.Print_Titles" localSheetId="1">'SO 1 - Okolie cintorína ,...'!$121:$121</definedName>
    <definedName name="_xlnm.Print_Titles" localSheetId="2">'SO 2 - Pred Hasičňou'!$120:$120</definedName>
    <definedName name="_xlnm.Print_Titles" localSheetId="4">'SO 4 - Pláňavská ulica'!$119:$119</definedName>
    <definedName name="_xlnm.Print_Titles" localSheetId="5">'SO 5 - Na Kaníži - okolo ...'!$119:$119</definedName>
    <definedName name="_xlnm.Print_Titles" localSheetId="6">'SO 6 - Železničná ulica'!$117:$117</definedName>
    <definedName name="_xlnm.Print_Titles" localSheetId="7">'SO 7 - Kudličková oprava ...'!$119:$119</definedName>
    <definedName name="_xlnm.Print_Area" localSheetId="0">'Rekapitulácia stavby'!$D$4:$AO$76,'Rekapitulácia stavby'!$C$82:$AQ$102</definedName>
    <definedName name="_xlnm.Print_Area" localSheetId="3">'SO 03 Pri Kostole'!$C$105:$J$130</definedName>
    <definedName name="_xlnm.Print_Area" localSheetId="1">'SO 1 - Okolie cintorína ,...'!$C$109:$J$137</definedName>
    <definedName name="_xlnm.Print_Area" localSheetId="2">'SO 2 - Pred Hasičňou'!$C$108:$J$132</definedName>
    <definedName name="_xlnm.Print_Area" localSheetId="4">'SO 4 - Pláňavská ulica'!$C$107:$J$132</definedName>
    <definedName name="_xlnm.Print_Area" localSheetId="5">'SO 5 - Na Kaníži - okolo ...'!$C$107:$J$132</definedName>
    <definedName name="_xlnm.Print_Area" localSheetId="6">'SO 6 - Železničná ulica'!$C$105:$J$129</definedName>
    <definedName name="_xlnm.Print_Area" localSheetId="7">'SO 7 - Kudličková oprava ...'!$C$107:$J$132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9" i="9" l="1"/>
  <c r="J131" i="9"/>
  <c r="J132" i="9"/>
  <c r="J120" i="9"/>
  <c r="BK130" i="9"/>
  <c r="BI130" i="9"/>
  <c r="BH130" i="9"/>
  <c r="BG130" i="9"/>
  <c r="BE130" i="9"/>
  <c r="T130" i="9"/>
  <c r="R130" i="9"/>
  <c r="P130" i="9"/>
  <c r="J130" i="9"/>
  <c r="BF130" i="9" s="1"/>
  <c r="BK129" i="9"/>
  <c r="BI129" i="9"/>
  <c r="BH129" i="9"/>
  <c r="BG129" i="9"/>
  <c r="BE129" i="9"/>
  <c r="T129" i="9"/>
  <c r="R129" i="9"/>
  <c r="P129" i="9"/>
  <c r="J129" i="9"/>
  <c r="BF129" i="9" s="1"/>
  <c r="BK128" i="9"/>
  <c r="BI128" i="9"/>
  <c r="BH128" i="9"/>
  <c r="BG128" i="9"/>
  <c r="BE128" i="9"/>
  <c r="T128" i="9"/>
  <c r="R128" i="9"/>
  <c r="P128" i="9"/>
  <c r="J128" i="9"/>
  <c r="BF128" i="9" s="1"/>
  <c r="BK127" i="9"/>
  <c r="BI127" i="9"/>
  <c r="BH127" i="9"/>
  <c r="BG127" i="9"/>
  <c r="BE127" i="9"/>
  <c r="T127" i="9"/>
  <c r="R127" i="9"/>
  <c r="P127" i="9"/>
  <c r="J127" i="9"/>
  <c r="BF127" i="9" s="1"/>
  <c r="BK125" i="9"/>
  <c r="BI125" i="9"/>
  <c r="BH125" i="9"/>
  <c r="BG125" i="9"/>
  <c r="BE125" i="9"/>
  <c r="T125" i="9"/>
  <c r="R125" i="9"/>
  <c r="P125" i="9"/>
  <c r="J125" i="9"/>
  <c r="BF125" i="9" s="1"/>
  <c r="BK124" i="9"/>
  <c r="BI124" i="9"/>
  <c r="BH124" i="9"/>
  <c r="BG124" i="9"/>
  <c r="BE124" i="9"/>
  <c r="T124" i="9"/>
  <c r="R124" i="9"/>
  <c r="P124" i="9"/>
  <c r="J124" i="9"/>
  <c r="BF124" i="9" s="1"/>
  <c r="BK123" i="9"/>
  <c r="BI123" i="9"/>
  <c r="BH123" i="9"/>
  <c r="BG123" i="9"/>
  <c r="BE123" i="9"/>
  <c r="T123" i="9"/>
  <c r="R123" i="9"/>
  <c r="P123" i="9"/>
  <c r="J123" i="9"/>
  <c r="BF123" i="9" s="1"/>
  <c r="BK122" i="9"/>
  <c r="BI122" i="9"/>
  <c r="BH122" i="9"/>
  <c r="BG122" i="9"/>
  <c r="BE122" i="9"/>
  <c r="T122" i="9"/>
  <c r="R122" i="9"/>
  <c r="P122" i="9"/>
  <c r="J122" i="9"/>
  <c r="BF122" i="9" s="1"/>
  <c r="BK121" i="9"/>
  <c r="BI121" i="9"/>
  <c r="BH121" i="9"/>
  <c r="BG121" i="9"/>
  <c r="BE121" i="9"/>
  <c r="T121" i="9"/>
  <c r="R121" i="9"/>
  <c r="P121" i="9"/>
  <c r="J121" i="9"/>
  <c r="BF121" i="9" s="1"/>
  <c r="J115" i="9"/>
  <c r="F115" i="9"/>
  <c r="F114" i="9"/>
  <c r="F112" i="9"/>
  <c r="J92" i="9"/>
  <c r="F92" i="9"/>
  <c r="J91" i="9"/>
  <c r="F91" i="9"/>
  <c r="F89" i="9"/>
  <c r="E87" i="9"/>
  <c r="J37" i="9"/>
  <c r="J36" i="9"/>
  <c r="J35" i="9"/>
  <c r="J12" i="9"/>
  <c r="J89" i="9" s="1"/>
  <c r="E7" i="9"/>
  <c r="E108" i="9" s="1"/>
  <c r="J132" i="4"/>
  <c r="J131" i="4" s="1"/>
  <c r="J133" i="3"/>
  <c r="J134" i="3"/>
  <c r="J128" i="3"/>
  <c r="J37" i="8"/>
  <c r="J36" i="8"/>
  <c r="AY101" i="1"/>
  <c r="J35" i="8"/>
  <c r="AX101" i="1" s="1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BI123" i="8"/>
  <c r="BH123" i="8"/>
  <c r="BG123" i="8"/>
  <c r="BE123" i="8"/>
  <c r="T123" i="8"/>
  <c r="T122" i="8" s="1"/>
  <c r="R123" i="8"/>
  <c r="R122" i="8" s="1"/>
  <c r="P123" i="8"/>
  <c r="P122" i="8" s="1"/>
  <c r="J117" i="8"/>
  <c r="F117" i="8"/>
  <c r="J116" i="8"/>
  <c r="F116" i="8"/>
  <c r="F114" i="8"/>
  <c r="E112" i="8"/>
  <c r="J92" i="8"/>
  <c r="F92" i="8"/>
  <c r="J91" i="8"/>
  <c r="F91" i="8"/>
  <c r="F89" i="8"/>
  <c r="E87" i="8"/>
  <c r="J12" i="8"/>
  <c r="J89" i="8" s="1"/>
  <c r="E7" i="8"/>
  <c r="E110" i="8" s="1"/>
  <c r="J37" i="7"/>
  <c r="J36" i="7"/>
  <c r="AY100" i="1"/>
  <c r="J35" i="7"/>
  <c r="AX100" i="1" s="1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3" i="7"/>
  <c r="BH123" i="7"/>
  <c r="BG123" i="7"/>
  <c r="BE123" i="7"/>
  <c r="T123" i="7"/>
  <c r="T122" i="7" s="1"/>
  <c r="R123" i="7"/>
  <c r="R122" i="7" s="1"/>
  <c r="P123" i="7"/>
  <c r="P122" i="7" s="1"/>
  <c r="J117" i="7"/>
  <c r="F117" i="7"/>
  <c r="J116" i="7"/>
  <c r="F116" i="7"/>
  <c r="F114" i="7"/>
  <c r="E112" i="7"/>
  <c r="J92" i="7"/>
  <c r="F92" i="7"/>
  <c r="J91" i="7"/>
  <c r="F91" i="7"/>
  <c r="F89" i="7"/>
  <c r="E87" i="7"/>
  <c r="J12" i="7"/>
  <c r="J114" i="7"/>
  <c r="E7" i="7"/>
  <c r="E110" i="7" s="1"/>
  <c r="J37" i="6"/>
  <c r="J36" i="6"/>
  <c r="AY99" i="1"/>
  <c r="J35" i="6"/>
  <c r="AX99" i="1" s="1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3" i="6"/>
  <c r="BH123" i="6"/>
  <c r="BG123" i="6"/>
  <c r="BE123" i="6"/>
  <c r="T123" i="6"/>
  <c r="T122" i="6" s="1"/>
  <c r="R123" i="6"/>
  <c r="R122" i="6" s="1"/>
  <c r="P123" i="6"/>
  <c r="P122" i="6" s="1"/>
  <c r="J117" i="6"/>
  <c r="F117" i="6"/>
  <c r="J116" i="6"/>
  <c r="F116" i="6"/>
  <c r="F114" i="6"/>
  <c r="E112" i="6"/>
  <c r="J92" i="6"/>
  <c r="F92" i="6"/>
  <c r="J91" i="6"/>
  <c r="F91" i="6"/>
  <c r="F89" i="6"/>
  <c r="E87" i="6"/>
  <c r="J12" i="6"/>
  <c r="J114" i="6" s="1"/>
  <c r="E7" i="6"/>
  <c r="E85" i="6" s="1"/>
  <c r="AY98" i="1"/>
  <c r="AX98" i="1"/>
  <c r="J37" i="4"/>
  <c r="J36" i="4"/>
  <c r="AY97" i="1" s="1"/>
  <c r="J35" i="4"/>
  <c r="AX97" i="1" s="1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BI121" i="4"/>
  <c r="BH121" i="4"/>
  <c r="BG121" i="4"/>
  <c r="BE121" i="4"/>
  <c r="T121" i="4"/>
  <c r="R121" i="4"/>
  <c r="P121" i="4"/>
  <c r="BI120" i="4"/>
  <c r="BH120" i="4"/>
  <c r="BG120" i="4"/>
  <c r="BE120" i="4"/>
  <c r="T120" i="4"/>
  <c r="R120" i="4"/>
  <c r="P120" i="4"/>
  <c r="J115" i="4"/>
  <c r="F115" i="4"/>
  <c r="F114" i="4"/>
  <c r="F112" i="4"/>
  <c r="E110" i="4"/>
  <c r="J92" i="4"/>
  <c r="F92" i="4"/>
  <c r="J91" i="4"/>
  <c r="F91" i="4"/>
  <c r="F89" i="4"/>
  <c r="E87" i="4"/>
  <c r="J12" i="4"/>
  <c r="J89" i="4" s="1"/>
  <c r="E7" i="4"/>
  <c r="E108" i="4" s="1"/>
  <c r="J37" i="3"/>
  <c r="J36" i="3"/>
  <c r="AY96" i="1" s="1"/>
  <c r="J35" i="3"/>
  <c r="AX96" i="1" s="1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3" i="3"/>
  <c r="BH123" i="3"/>
  <c r="BG123" i="3"/>
  <c r="BE123" i="3"/>
  <c r="T123" i="3"/>
  <c r="R123" i="3"/>
  <c r="P123" i="3"/>
  <c r="J118" i="3"/>
  <c r="F118" i="3"/>
  <c r="F117" i="3"/>
  <c r="F115" i="3"/>
  <c r="E113" i="3"/>
  <c r="J92" i="3"/>
  <c r="F92" i="3"/>
  <c r="J91" i="3"/>
  <c r="F91" i="3"/>
  <c r="F89" i="3"/>
  <c r="E87" i="3"/>
  <c r="J12" i="3"/>
  <c r="J89" i="3" s="1"/>
  <c r="E7" i="3"/>
  <c r="E111" i="3" s="1"/>
  <c r="J37" i="2"/>
  <c r="J36" i="2"/>
  <c r="AY95" i="1" s="1"/>
  <c r="J35" i="2"/>
  <c r="AX95" i="1" s="1"/>
  <c r="BI137" i="2"/>
  <c r="BH137" i="2"/>
  <c r="BG137" i="2"/>
  <c r="BE137" i="2"/>
  <c r="T137" i="2"/>
  <c r="T136" i="2" s="1"/>
  <c r="T135" i="2" s="1"/>
  <c r="R137" i="2"/>
  <c r="R136" i="2"/>
  <c r="R135" i="2" s="1"/>
  <c r="P137" i="2"/>
  <c r="P136" i="2" s="1"/>
  <c r="P135" i="2" s="1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5" i="2"/>
  <c r="BH125" i="2"/>
  <c r="BG125" i="2"/>
  <c r="BE125" i="2"/>
  <c r="T125" i="2"/>
  <c r="R125" i="2"/>
  <c r="P125" i="2"/>
  <c r="J119" i="2"/>
  <c r="F119" i="2"/>
  <c r="J118" i="2"/>
  <c r="F118" i="2"/>
  <c r="F116" i="2"/>
  <c r="E114" i="2"/>
  <c r="J92" i="2"/>
  <c r="F92" i="2"/>
  <c r="J91" i="2"/>
  <c r="F91" i="2"/>
  <c r="F89" i="2"/>
  <c r="E87" i="2"/>
  <c r="J12" i="2"/>
  <c r="J116" i="2" s="1"/>
  <c r="E7" i="2"/>
  <c r="E112" i="2" s="1"/>
  <c r="L90" i="1"/>
  <c r="AM90" i="1"/>
  <c r="AM89" i="1"/>
  <c r="L89" i="1"/>
  <c r="AM87" i="1"/>
  <c r="L87" i="1"/>
  <c r="L85" i="1"/>
  <c r="J133" i="2"/>
  <c r="BK128" i="2"/>
  <c r="J130" i="3"/>
  <c r="BK131" i="3"/>
  <c r="J125" i="3"/>
  <c r="J121" i="4"/>
  <c r="BK128" i="4"/>
  <c r="J126" i="4"/>
  <c r="BK125" i="6"/>
  <c r="BK123" i="6"/>
  <c r="J128" i="7"/>
  <c r="J127" i="7"/>
  <c r="J130" i="8"/>
  <c r="BK127" i="8"/>
  <c r="J137" i="2"/>
  <c r="J128" i="2"/>
  <c r="BK125" i="2"/>
  <c r="J132" i="3"/>
  <c r="J131" i="3"/>
  <c r="BK120" i="4"/>
  <c r="BK121" i="4"/>
  <c r="J131" i="6"/>
  <c r="J123" i="6"/>
  <c r="J131" i="7"/>
  <c r="BK130" i="7"/>
  <c r="J130" i="7"/>
  <c r="BK126" i="7"/>
  <c r="J132" i="8"/>
  <c r="BK133" i="2"/>
  <c r="J131" i="2"/>
  <c r="J124" i="4"/>
  <c r="BK126" i="6"/>
  <c r="BK131" i="6"/>
  <c r="BK132" i="7"/>
  <c r="J132" i="7"/>
  <c r="BK128" i="8"/>
  <c r="BK132" i="2"/>
  <c r="J127" i="2"/>
  <c r="AS94" i="1"/>
  <c r="J126" i="3"/>
  <c r="J128" i="4"/>
  <c r="J120" i="4"/>
  <c r="BK127" i="4"/>
  <c r="BK130" i="6"/>
  <c r="BK132" i="6"/>
  <c r="J126" i="6"/>
  <c r="J126" i="7"/>
  <c r="BK125" i="8"/>
  <c r="J126" i="8"/>
  <c r="BK134" i="2"/>
  <c r="BK131" i="2"/>
  <c r="J125" i="2"/>
  <c r="BK126" i="3"/>
  <c r="BK132" i="3"/>
  <c r="BK127" i="3"/>
  <c r="J127" i="3"/>
  <c r="BK123" i="4"/>
  <c r="BK126" i="4"/>
  <c r="BK124" i="4"/>
  <c r="BK127" i="6"/>
  <c r="J127" i="6"/>
  <c r="J123" i="7"/>
  <c r="J123" i="8"/>
  <c r="J132" i="2"/>
  <c r="BK127" i="2"/>
  <c r="BK125" i="3"/>
  <c r="J127" i="4"/>
  <c r="J122" i="4"/>
  <c r="J128" i="6"/>
  <c r="BK128" i="6"/>
  <c r="BK127" i="7"/>
  <c r="BK131" i="8"/>
  <c r="J131" i="8"/>
  <c r="BK132" i="8"/>
  <c r="J134" i="2"/>
  <c r="J129" i="2"/>
  <c r="BK130" i="3"/>
  <c r="BK129" i="4"/>
  <c r="J123" i="4"/>
  <c r="J130" i="6"/>
  <c r="J125" i="6"/>
  <c r="BK128" i="7"/>
  <c r="BK125" i="7"/>
  <c r="J125" i="8"/>
  <c r="BK137" i="2"/>
  <c r="BK129" i="2"/>
  <c r="J123" i="3"/>
  <c r="BK123" i="3"/>
  <c r="J129" i="4"/>
  <c r="BK122" i="4"/>
  <c r="J132" i="6"/>
  <c r="BK123" i="7"/>
  <c r="BK131" i="7"/>
  <c r="J125" i="7"/>
  <c r="BK130" i="8"/>
  <c r="J128" i="8"/>
  <c r="BK126" i="8"/>
  <c r="J127" i="8"/>
  <c r="BK123" i="8"/>
  <c r="J126" i="9" l="1"/>
  <c r="J118" i="9" s="1"/>
  <c r="AG97" i="1" s="1"/>
  <c r="J124" i="3"/>
  <c r="J33" i="9"/>
  <c r="F37" i="9"/>
  <c r="BK119" i="9"/>
  <c r="F35" i="9"/>
  <c r="F33" i="9"/>
  <c r="R126" i="9"/>
  <c r="P119" i="9"/>
  <c r="T126" i="9"/>
  <c r="R119" i="9"/>
  <c r="T119" i="9"/>
  <c r="J112" i="9"/>
  <c r="F36" i="9"/>
  <c r="P126" i="9"/>
  <c r="BK126" i="9"/>
  <c r="J34" i="9"/>
  <c r="F34" i="9"/>
  <c r="E85" i="9"/>
  <c r="F36" i="2"/>
  <c r="BC95" i="1" s="1"/>
  <c r="J33" i="2"/>
  <c r="AV95" i="1" s="1"/>
  <c r="F33" i="2"/>
  <c r="AZ95" i="1" s="1"/>
  <c r="F35" i="2"/>
  <c r="BB95" i="1" s="1"/>
  <c r="F37" i="2"/>
  <c r="BD95" i="1" s="1"/>
  <c r="T124" i="2"/>
  <c r="P130" i="2"/>
  <c r="R122" i="3"/>
  <c r="J101" i="3"/>
  <c r="BK119" i="4"/>
  <c r="J119" i="4" s="1"/>
  <c r="R124" i="6"/>
  <c r="T129" i="7"/>
  <c r="P122" i="3"/>
  <c r="BK129" i="3"/>
  <c r="J129" i="3" s="1"/>
  <c r="J99" i="3" s="1"/>
  <c r="BK125" i="4"/>
  <c r="T124" i="6"/>
  <c r="T121" i="6" s="1"/>
  <c r="T120" i="6" s="1"/>
  <c r="R124" i="7"/>
  <c r="BK122" i="3"/>
  <c r="J122" i="3" s="1"/>
  <c r="J97" i="3" s="1"/>
  <c r="T124" i="3"/>
  <c r="T129" i="3"/>
  <c r="P119" i="4"/>
  <c r="T129" i="6"/>
  <c r="R129" i="7"/>
  <c r="R124" i="8"/>
  <c r="BK126" i="2"/>
  <c r="J126" i="2" s="1"/>
  <c r="J99" i="2" s="1"/>
  <c r="T130" i="2"/>
  <c r="P124" i="3"/>
  <c r="R119" i="4"/>
  <c r="BK124" i="6"/>
  <c r="J124" i="6" s="1"/>
  <c r="J99" i="6" s="1"/>
  <c r="BK129" i="7"/>
  <c r="J129" i="7" s="1"/>
  <c r="J100" i="7" s="1"/>
  <c r="P124" i="8"/>
  <c r="BK129" i="8"/>
  <c r="J129" i="8" s="1"/>
  <c r="J100" i="8" s="1"/>
  <c r="P124" i="2"/>
  <c r="BK130" i="2"/>
  <c r="J130" i="2" s="1"/>
  <c r="J100" i="2" s="1"/>
  <c r="BK124" i="3"/>
  <c r="T119" i="4"/>
  <c r="AU98" i="1"/>
  <c r="BK129" i="6"/>
  <c r="J129" i="6" s="1"/>
  <c r="J100" i="6" s="1"/>
  <c r="P124" i="7"/>
  <c r="T124" i="8"/>
  <c r="P126" i="2"/>
  <c r="R130" i="2"/>
  <c r="R124" i="3"/>
  <c r="P125" i="4"/>
  <c r="R129" i="6"/>
  <c r="P129" i="7"/>
  <c r="P129" i="8"/>
  <c r="P121" i="8" s="1"/>
  <c r="P120" i="8" s="1"/>
  <c r="AU101" i="1" s="1"/>
  <c r="R124" i="2"/>
  <c r="T126" i="2"/>
  <c r="P129" i="3"/>
  <c r="R125" i="4"/>
  <c r="P124" i="6"/>
  <c r="BK124" i="7"/>
  <c r="J124" i="7" s="1"/>
  <c r="J99" i="7" s="1"/>
  <c r="R129" i="8"/>
  <c r="BK124" i="2"/>
  <c r="J124" i="2" s="1"/>
  <c r="J98" i="2" s="1"/>
  <c r="R126" i="2"/>
  <c r="T122" i="3"/>
  <c r="R129" i="3"/>
  <c r="T125" i="4"/>
  <c r="P129" i="6"/>
  <c r="T124" i="7"/>
  <c r="BK124" i="8"/>
  <c r="T129" i="8"/>
  <c r="BK136" i="2"/>
  <c r="J136" i="2" s="1"/>
  <c r="J102" i="2" s="1"/>
  <c r="BK122" i="7"/>
  <c r="J122" i="7" s="1"/>
  <c r="J98" i="7" s="1"/>
  <c r="BK122" i="6"/>
  <c r="J122" i="6" s="1"/>
  <c r="J98" i="6" s="1"/>
  <c r="BK122" i="8"/>
  <c r="J114" i="8"/>
  <c r="BF127" i="8"/>
  <c r="BF132" i="8"/>
  <c r="E85" i="8"/>
  <c r="BF126" i="8"/>
  <c r="BF130" i="8"/>
  <c r="BF123" i="8"/>
  <c r="BF125" i="8"/>
  <c r="BF128" i="8"/>
  <c r="BF131" i="8"/>
  <c r="J89" i="7"/>
  <c r="BF128" i="7"/>
  <c r="E85" i="7"/>
  <c r="BF130" i="7"/>
  <c r="BF132" i="7"/>
  <c r="BF123" i="7"/>
  <c r="BF125" i="7"/>
  <c r="BF126" i="7"/>
  <c r="BF127" i="7"/>
  <c r="BF131" i="7"/>
  <c r="E110" i="6"/>
  <c r="BF130" i="6"/>
  <c r="BF125" i="6"/>
  <c r="BF126" i="6"/>
  <c r="BF127" i="6"/>
  <c r="J89" i="6"/>
  <c r="BF128" i="6"/>
  <c r="BF132" i="6"/>
  <c r="BF123" i="6"/>
  <c r="BF131" i="6"/>
  <c r="E85" i="4"/>
  <c r="BF123" i="4"/>
  <c r="BF126" i="4"/>
  <c r="BF120" i="4"/>
  <c r="BF129" i="4"/>
  <c r="J112" i="4"/>
  <c r="BF121" i="4"/>
  <c r="BF122" i="4"/>
  <c r="BF124" i="4"/>
  <c r="BF127" i="4"/>
  <c r="BF128" i="4"/>
  <c r="BF132" i="3"/>
  <c r="J115" i="3"/>
  <c r="BF123" i="3"/>
  <c r="BF130" i="3"/>
  <c r="BF131" i="3"/>
  <c r="E85" i="3"/>
  <c r="BF127" i="3"/>
  <c r="BF125" i="3"/>
  <c r="BF126" i="3"/>
  <c r="E85" i="2"/>
  <c r="J89" i="2"/>
  <c r="BF125" i="2"/>
  <c r="BF127" i="2"/>
  <c r="BF128" i="2"/>
  <c r="BF129" i="2"/>
  <c r="BF131" i="2"/>
  <c r="BF132" i="2"/>
  <c r="BF133" i="2"/>
  <c r="BF134" i="2"/>
  <c r="BF137" i="2"/>
  <c r="F36" i="3"/>
  <c r="BC96" i="1" s="1"/>
  <c r="F35" i="4"/>
  <c r="BB97" i="1" s="1"/>
  <c r="F37" i="7"/>
  <c r="BD100" i="1" s="1"/>
  <c r="F35" i="3"/>
  <c r="BB96" i="1" s="1"/>
  <c r="BC98" i="1"/>
  <c r="F36" i="6"/>
  <c r="BC99" i="1" s="1"/>
  <c r="F35" i="8"/>
  <c r="BB101" i="1" s="1"/>
  <c r="J33" i="3"/>
  <c r="AV96" i="1" s="1"/>
  <c r="BD98" i="1"/>
  <c r="F37" i="6"/>
  <c r="BD99" i="1" s="1"/>
  <c r="F33" i="8"/>
  <c r="AZ101" i="1" s="1"/>
  <c r="F33" i="3"/>
  <c r="AZ96" i="1" s="1"/>
  <c r="BB98" i="1"/>
  <c r="J33" i="6"/>
  <c r="AV99" i="1" s="1"/>
  <c r="F36" i="7"/>
  <c r="BC100" i="1" s="1"/>
  <c r="J33" i="4"/>
  <c r="AV97" i="1" s="1"/>
  <c r="F36" i="4"/>
  <c r="BC97" i="1" s="1"/>
  <c r="J33" i="7"/>
  <c r="AV100" i="1" s="1"/>
  <c r="F36" i="8"/>
  <c r="BC101" i="1" s="1"/>
  <c r="F37" i="4"/>
  <c r="BD97" i="1" s="1"/>
  <c r="AV98" i="1"/>
  <c r="F33" i="7"/>
  <c r="AZ100" i="1" s="1"/>
  <c r="J33" i="8"/>
  <c r="AV101" i="1" s="1"/>
  <c r="F33" i="4"/>
  <c r="AZ97" i="1" s="1"/>
  <c r="AZ98" i="1"/>
  <c r="F35" i="6"/>
  <c r="BB99" i="1" s="1"/>
  <c r="F37" i="8"/>
  <c r="BD101" i="1" s="1"/>
  <c r="F37" i="3"/>
  <c r="BD96" i="1" s="1"/>
  <c r="F33" i="6"/>
  <c r="AZ99" i="1" s="1"/>
  <c r="F35" i="7"/>
  <c r="BB100" i="1" s="1"/>
  <c r="J98" i="9" l="1"/>
  <c r="J121" i="3"/>
  <c r="P118" i="9"/>
  <c r="T118" i="9"/>
  <c r="R118" i="9"/>
  <c r="BK118" i="9"/>
  <c r="J97" i="9"/>
  <c r="T121" i="8"/>
  <c r="T120" i="8" s="1"/>
  <c r="R121" i="8"/>
  <c r="R120" i="8" s="1"/>
  <c r="BK121" i="8"/>
  <c r="J121" i="8" s="1"/>
  <c r="J97" i="8" s="1"/>
  <c r="R121" i="7"/>
  <c r="R120" i="7" s="1"/>
  <c r="P121" i="7"/>
  <c r="P120" i="7" s="1"/>
  <c r="AU100" i="1" s="1"/>
  <c r="T121" i="7"/>
  <c r="T120" i="7" s="1"/>
  <c r="R121" i="6"/>
  <c r="R120" i="6" s="1"/>
  <c r="P121" i="6"/>
  <c r="P120" i="6" s="1"/>
  <c r="AU99" i="1" s="1"/>
  <c r="J97" i="4"/>
  <c r="J118" i="4"/>
  <c r="AG100" i="1" s="1"/>
  <c r="BK118" i="4"/>
  <c r="J98" i="3"/>
  <c r="J124" i="8"/>
  <c r="J99" i="8" s="1"/>
  <c r="J125" i="4"/>
  <c r="J98" i="4" s="1"/>
  <c r="J100" i="3"/>
  <c r="T121" i="3"/>
  <c r="BK121" i="3"/>
  <c r="BK121" i="7"/>
  <c r="BK120" i="7" s="1"/>
  <c r="J120" i="7" s="1"/>
  <c r="P123" i="2"/>
  <c r="P122" i="2" s="1"/>
  <c r="AU95" i="1" s="1"/>
  <c r="R123" i="2"/>
  <c r="R122" i="2" s="1"/>
  <c r="P118" i="4"/>
  <c r="AU97" i="1" s="1"/>
  <c r="P121" i="3"/>
  <c r="AU96" i="1" s="1"/>
  <c r="R118" i="4"/>
  <c r="T123" i="2"/>
  <c r="T122" i="2" s="1"/>
  <c r="T118" i="4"/>
  <c r="R121" i="3"/>
  <c r="BK123" i="2"/>
  <c r="J123" i="2" s="1"/>
  <c r="J97" i="2" s="1"/>
  <c r="BK135" i="2"/>
  <c r="J135" i="2" s="1"/>
  <c r="J101" i="2" s="1"/>
  <c r="BK121" i="6"/>
  <c r="J121" i="6" s="1"/>
  <c r="J97" i="6" s="1"/>
  <c r="J122" i="8"/>
  <c r="J98" i="8"/>
  <c r="F34" i="3"/>
  <c r="BA96" i="1" s="1"/>
  <c r="BA98" i="1"/>
  <c r="BD94" i="1"/>
  <c r="W33" i="1" s="1"/>
  <c r="J34" i="4"/>
  <c r="AW97" i="1" s="1"/>
  <c r="AT97" i="1" s="1"/>
  <c r="BB94" i="1"/>
  <c r="W31" i="1" s="1"/>
  <c r="J34" i="2"/>
  <c r="AW95" i="1" s="1"/>
  <c r="AT95" i="1" s="1"/>
  <c r="F34" i="6"/>
  <c r="BA99" i="1" s="1"/>
  <c r="AZ94" i="1"/>
  <c r="W29" i="1" s="1"/>
  <c r="J34" i="3"/>
  <c r="AW96" i="1" s="1"/>
  <c r="AT96" i="1" s="1"/>
  <c r="J34" i="6"/>
  <c r="AW99" i="1" s="1"/>
  <c r="AT99" i="1" s="1"/>
  <c r="BC94" i="1"/>
  <c r="W32" i="1" s="1"/>
  <c r="F34" i="2"/>
  <c r="BA95" i="1" s="1"/>
  <c r="AW98" i="1"/>
  <c r="AT98" i="1" s="1"/>
  <c r="J34" i="8"/>
  <c r="AW101" i="1" s="1"/>
  <c r="AT101" i="1" s="1"/>
  <c r="F34" i="4"/>
  <c r="BA97" i="1" s="1"/>
  <c r="J34" i="7"/>
  <c r="AW100" i="1" s="1"/>
  <c r="AT100" i="1" s="1"/>
  <c r="F34" i="7"/>
  <c r="BA100" i="1" s="1"/>
  <c r="F34" i="8"/>
  <c r="BA101" i="1" s="1"/>
  <c r="J96" i="7" l="1"/>
  <c r="AG99" i="1"/>
  <c r="J30" i="9"/>
  <c r="J39" i="9" s="1"/>
  <c r="J96" i="9"/>
  <c r="BK120" i="8"/>
  <c r="J120" i="8" s="1"/>
  <c r="J96" i="8" s="1"/>
  <c r="J96" i="4"/>
  <c r="J30" i="4"/>
  <c r="AN97" i="1" s="1"/>
  <c r="J96" i="3"/>
  <c r="J121" i="7"/>
  <c r="J97" i="7" s="1"/>
  <c r="J30" i="7"/>
  <c r="AN100" i="1" s="1"/>
  <c r="J30" i="3"/>
  <c r="AG96" i="1" s="1"/>
  <c r="AN96" i="1" s="1"/>
  <c r="BK120" i="6"/>
  <c r="J120" i="6" s="1"/>
  <c r="BK122" i="2"/>
  <c r="J122" i="2" s="1"/>
  <c r="J30" i="2" s="1"/>
  <c r="AG95" i="1" s="1"/>
  <c r="AU94" i="1"/>
  <c r="BA94" i="1"/>
  <c r="AX94" i="1"/>
  <c r="AV94" i="1"/>
  <c r="AK29" i="1" s="1"/>
  <c r="AY94" i="1"/>
  <c r="J96" i="6" l="1"/>
  <c r="AG98" i="1"/>
  <c r="AN98" i="1" s="1"/>
  <c r="J30" i="8"/>
  <c r="AG101" i="1" s="1"/>
  <c r="AN101" i="1" s="1"/>
  <c r="J39" i="4"/>
  <c r="J39" i="7"/>
  <c r="J39" i="3"/>
  <c r="J39" i="2"/>
  <c r="J96" i="2"/>
  <c r="AN95" i="1"/>
  <c r="J30" i="6"/>
  <c r="AW94" i="1"/>
  <c r="J39" i="8" l="1"/>
  <c r="AG94" i="1"/>
  <c r="AK26" i="1" s="1"/>
  <c r="J39" i="6"/>
  <c r="AN99" i="1"/>
  <c r="AN94" i="1" s="1"/>
  <c r="AT94" i="1"/>
</calcChain>
</file>

<file path=xl/sharedStrings.xml><?xml version="1.0" encoding="utf-8"?>
<sst xmlns="http://schemas.openxmlformats.org/spreadsheetml/2006/main" count="1959" uniqueCount="229">
  <si>
    <t>Export Komplet</t>
  </si>
  <si>
    <t/>
  </si>
  <si>
    <t>2.0</t>
  </si>
  <si>
    <t>False</t>
  </si>
  <si>
    <t>{9c1d4f6b-94f4-4bd7-ab47-5835fa825b5e}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</si>
  <si>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</si>
  <si>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</si>
  <si>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</si>
  <si>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</si>
  <si>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</si>
  <si>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</si>
  <si>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</si>
  <si>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</si>
  <si>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</si>
  <si>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</si>
  <si>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</si>
  <si>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</si>
  <si>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</si>
  <si>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</si>
  <si>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</si>
  <si>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</si>
  <si>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</si>
  <si>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</si>
  <si>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</si>
  <si>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</si>
  <si>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</si>
  <si>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</si>
  <si>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</si>
  <si>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</si>
  <si>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</si>
  <si>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</si>
  <si>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</si>
  <si>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</si>
  <si>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</si>
  <si>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</si>
  <si>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</si>
  <si>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</si>
  <si>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</si>
  <si>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</si>
  <si>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</si>
  <si>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</si>
  <si>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</si>
  <si>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</si>
  <si>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</si>
  <si>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</si>
  <si>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</si>
  <si>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</si>
  <si>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</si>
  <si>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</si>
  <si>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</si>
  <si>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</si>
  <si>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</si>
  <si>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</si>
  <si>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</si>
  <si>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</si>
  <si>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</si>
  <si>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</si>
  <si>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</si>
  <si>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</si>
  <si>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</si>
  <si>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</si>
  <si>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</si>
  <si>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</si>
  <si>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</si>
  <si>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</si>
  <si>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</si>
  <si>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</si>
  <si>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</si>
  <si>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</si>
  <si>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</si>
  <si>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</si>
  <si>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1</t>
  </si>
  <si>
    <t>Okolie cintorína , časť Novej ulice</t>
  </si>
  <si>
    <t>STA</t>
  </si>
  <si>
    <t>1</t>
  </si>
  <si>
    <t>{43e0dc71-8d0b-4fe4-8bef-17fb4420b2da}</t>
  </si>
  <si>
    <t>SO 2</t>
  </si>
  <si>
    <t>Pred Hasičňou</t>
  </si>
  <si>
    <t>{2328f92c-b04c-4d33-99c6-51e2537c8639}</t>
  </si>
  <si>
    <t>SO 6</t>
  </si>
  <si>
    <t>Železničná ulica</t>
  </si>
  <si>
    <t>{d17570c0-6323-4c35-8a68-ea081ee0b75b}</t>
  </si>
  <si>
    <t>SO 3</t>
  </si>
  <si>
    <t>Ulica pri Kostole</t>
  </si>
  <si>
    <t>{28ba8eb3-319d-4fa3-b392-e1a041c61592}</t>
  </si>
  <si>
    <t>SO 4</t>
  </si>
  <si>
    <t>Pláňavská ulica</t>
  </si>
  <si>
    <t>{c95f7d51-204c-479c-821b-050628afced6}</t>
  </si>
  <si>
    <t>SO 5</t>
  </si>
  <si>
    <t>Na Kaníži - okolo ihriska</t>
  </si>
  <si>
    <t>{63568ee6-b941-44f7-8be2-4d06bd46a077}</t>
  </si>
  <si>
    <t>SO 7</t>
  </si>
  <si>
    <t>Kudličková oprava pri studni</t>
  </si>
  <si>
    <t>{022c0995-66ed-4520-8848-58fb6439e954}</t>
  </si>
  <si>
    <t>KRYCÍ LIST ROZPOČTU</t>
  </si>
  <si>
    <t>Objekt:</t>
  </si>
  <si>
    <t>SO 1 - Okolie cintorína , časť Novej ulice</t>
  </si>
  <si>
    <t xml:space="preserve">                                         </t>
  </si>
  <si>
    <t>REKAPITULÁCIA ROZPOČTU</t>
  </si>
  <si>
    <t>Kód dielu - Popis</t>
  </si>
  <si>
    <t>Cena celkom [EUR]</t>
  </si>
  <si>
    <t>Náklady z rozpočtu</t>
  </si>
  <si>
    <t>-1</t>
  </si>
  <si>
    <t>D1 - PRÁCE A DODÁVKY HSV</t>
  </si>
  <si>
    <t xml:space="preserve">    1 - ZEMNE PRÁCE</t>
  </si>
  <si>
    <t xml:space="preserve">    5 - KOMUNIKÁCIE</t>
  </si>
  <si>
    <t xml:space="preserve">    9 - OSTATNÉ KONŠTRUKCIE A PRÁCE</t>
  </si>
  <si>
    <t>HSV - Práce a dodávky HSV</t>
  </si>
  <si>
    <t xml:space="preserve">    8 - Rúrové vedenie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</si>
  <si>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</si>
  <si>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</si>
  <si>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</si>
  <si>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</si>
  <si>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</si>
  <si>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</si>
  <si>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</si>
  <si>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</si>
  <si>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</si>
  <si>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</si>
  <si>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</si>
  <si>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</si>
  <si>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</si>
  <si>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PRÁCE A DODÁVKY HSV</t>
  </si>
  <si>
    <t>ROZPOCET</t>
  </si>
  <si>
    <t>ZEMNE PRÁCE</t>
  </si>
  <si>
    <t>K</t>
  </si>
  <si>
    <t>113107142.S</t>
  </si>
  <si>
    <t>m2</t>
  </si>
  <si>
    <t>4</t>
  </si>
  <si>
    <t>2</t>
  </si>
  <si>
    <t>-62150301</t>
  </si>
  <si>
    <t>3</t>
  </si>
  <si>
    <t>181101102.S</t>
  </si>
  <si>
    <t>Úprava pláne v zárezoch v hornine 1-4 so zhutnením</t>
  </si>
  <si>
    <t>5</t>
  </si>
  <si>
    <t>KOMUNIKÁCIE</t>
  </si>
  <si>
    <t>572991211.S</t>
  </si>
  <si>
    <t xml:space="preserve">Vyspravenie trhlín asfaltovou  páskou </t>
  </si>
  <si>
    <t>m</t>
  </si>
  <si>
    <t>523038816</t>
  </si>
  <si>
    <t>8</t>
  </si>
  <si>
    <t>573231111</t>
  </si>
  <si>
    <t>Postrek živičný spojovací z cestnej emulzie do 0,5 kg/m2</t>
  </si>
  <si>
    <t>28</t>
  </si>
  <si>
    <t>9</t>
  </si>
  <si>
    <t>577141112</t>
  </si>
  <si>
    <t>Betón asfaltový ACo 11 hr. 50 mm</t>
  </si>
  <si>
    <t>30</t>
  </si>
  <si>
    <t>OSTATNÉ KONŠTRUKCIE A PRÁCE</t>
  </si>
  <si>
    <t>919735112.S</t>
  </si>
  <si>
    <t>Rezanie existujúceho asfaltového krytu alebo podkladu hĺbky nad 50 do 100 mm</t>
  </si>
  <si>
    <t>327857903</t>
  </si>
  <si>
    <t>938908405.S</t>
  </si>
  <si>
    <t>Očistenie povrchu vozoviek ručne uľahlého nánosu odkopávkou hrúbky do 5 cm</t>
  </si>
  <si>
    <t>-1145795191</t>
  </si>
  <si>
    <t>938908406.S</t>
  </si>
  <si>
    <t>Očistenie povrchu vozoviek po frézovaní</t>
  </si>
  <si>
    <t>1948327551</t>
  </si>
  <si>
    <t>6</t>
  </si>
  <si>
    <t>979081111.S</t>
  </si>
  <si>
    <t>Odvoz sutiny a vybúraných hmôt na skládku do 5 km</t>
  </si>
  <si>
    <t>t</t>
  </si>
  <si>
    <t>1311648149</t>
  </si>
  <si>
    <t>HSV</t>
  </si>
  <si>
    <t>Práce a dodávky HSV</t>
  </si>
  <si>
    <t>Rúrové vedenie</t>
  </si>
  <si>
    <t>7</t>
  </si>
  <si>
    <t>899331111.S</t>
  </si>
  <si>
    <t>Výšková úprava uličného vstupu alebo vpuste do 200 mm zvýšením poklopu</t>
  </si>
  <si>
    <t>ks</t>
  </si>
  <si>
    <t>1399952388</t>
  </si>
  <si>
    <t>SO 2 - Pred Hasičňou</t>
  </si>
  <si>
    <t xml:space="preserve"> VA - project s. r. o.</t>
  </si>
  <si>
    <t>1 - ZEMNE PRÁCE</t>
  </si>
  <si>
    <t>5 - KOMUNIKÁCIE</t>
  </si>
  <si>
    <t>9 - OSTATNÉ KONŠTRUKCIE A PRÁCE</t>
  </si>
  <si>
    <t xml:space="preserve">    2 - Zakladanie</t>
  </si>
  <si>
    <t>-776959629</t>
  </si>
  <si>
    <t>122201101.S</t>
  </si>
  <si>
    <t>Odkopávka a prekopávka nezapažená v hornine 3 v hrúbke 100 mm, do 100 m3</t>
  </si>
  <si>
    <t>m3</t>
  </si>
  <si>
    <t>1869244495</t>
  </si>
  <si>
    <t>122201109.S</t>
  </si>
  <si>
    <t>Odkopávky a prekopávky nezapažené. Príplatok k cenám za lepivosť horniny 3</t>
  </si>
  <si>
    <t>977835629</t>
  </si>
  <si>
    <t>162301101.S</t>
  </si>
  <si>
    <t>Vodorovné premiestnenie výkopku po spevnenej ceste z horniny tr.1-4, do 100 m3 na vzdialenosť do 500 m</t>
  </si>
  <si>
    <t>-1576125263</t>
  </si>
  <si>
    <t>171201201.S</t>
  </si>
  <si>
    <t>Uloženie sypaniny na skládky do 100 m3</t>
  </si>
  <si>
    <t>-2003139238</t>
  </si>
  <si>
    <t>486665212</t>
  </si>
  <si>
    <t>1883604472</t>
  </si>
  <si>
    <t>-1644602756</t>
  </si>
  <si>
    <t>460117005</t>
  </si>
  <si>
    <t>52113444</t>
  </si>
  <si>
    <t>-1168754104</t>
  </si>
  <si>
    <t>1803549614</t>
  </si>
  <si>
    <t>SO 6 - Železničná ulica</t>
  </si>
  <si>
    <t>564831111.S</t>
  </si>
  <si>
    <t>-1233463576</t>
  </si>
  <si>
    <t>57716-1124</t>
  </si>
  <si>
    <t xml:space="preserve">Betón asfaltový ACp 22 hr. 50 mm </t>
  </si>
  <si>
    <t>748419710</t>
  </si>
  <si>
    <t>SO 4 - Pláňavská ulica</t>
  </si>
  <si>
    <t>113152140.S</t>
  </si>
  <si>
    <t>-954660801</t>
  </si>
  <si>
    <t>-525862991</t>
  </si>
  <si>
    <t>1223185639</t>
  </si>
  <si>
    <t>1050793080</t>
  </si>
  <si>
    <t>SO 5 - Na Kaníži - okolo ihriska</t>
  </si>
  <si>
    <t>1893884776</t>
  </si>
  <si>
    <t>198931755</t>
  </si>
  <si>
    <t>SO 7 - Kudličková oprava pri studni</t>
  </si>
  <si>
    <t>-1902057751</t>
  </si>
  <si>
    <t>-713388991</t>
  </si>
  <si>
    <t>Obec Moravský Svätý Ján</t>
  </si>
  <si>
    <t>Moravský Sv. Ján - asfaltovanie 2024</t>
  </si>
  <si>
    <t>Odstránenie krytu asfaltového v ploche do 200 m2, hr. nad 50 do 100 mm,  -zápich</t>
  </si>
  <si>
    <t>Očistenie povrchu vozoviek</t>
  </si>
  <si>
    <t xml:space="preserve">Očistenie povrchu vozoviek </t>
  </si>
  <si>
    <t>577141113</t>
  </si>
  <si>
    <t xml:space="preserve">Asfaltová vyrovnávka </t>
  </si>
  <si>
    <t>D+M rúra DN 300 , vrátane zemných prác</t>
  </si>
  <si>
    <t>Podklad zo štrkodrviny s rozprestretím a zhutnením, po zhutnení hr. 200 mm</t>
  </si>
  <si>
    <t>Frézovanie asf. podkladu alebo krytu bez prek., hr. do 50 mm  0,127t</t>
  </si>
  <si>
    <t>Podkladný betón hr. 200 mm</t>
  </si>
  <si>
    <t>Výstužná geomreža do asfaltov</t>
  </si>
  <si>
    <t>SO 03 Ulica pri Kostole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</si>
</sst>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167" fontId="19" fillId="0" borderId="0" xfId="0" applyNumberFormat="1" applyFont="1" applyBorder="1" applyAlignment="1" applyProtection="1">
      <alignment vertical="center"/>
      <protection locked="0"/>
    </xf>
    <xf numFmtId="4" fontId="19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topLeftCell="A15" workbookViewId="0">
      <selection activeCell="AK35" sqref="AK35:AO35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211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 x14ac:dyDescent="0.2">
      <c r="B5" s="17"/>
      <c r="D5" s="20" t="s">
        <v>11</v>
      </c>
      <c r="K5" s="204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17"/>
      <c r="BS5" s="14" t="s">
        <v>6</v>
      </c>
    </row>
    <row r="6" spans="1:74" s="1" customFormat="1" ht="36.950000000000003" customHeight="1" x14ac:dyDescent="0.2">
      <c r="B6" s="17"/>
      <c r="D6" s="22" t="s">
        <v>12</v>
      </c>
      <c r="K6" s="206" t="s">
        <v>217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17"/>
      <c r="BS6" s="14" t="s">
        <v>6</v>
      </c>
    </row>
    <row r="7" spans="1:74" s="1" customFormat="1" ht="12" customHeight="1" x14ac:dyDescent="0.2">
      <c r="B7" s="17"/>
      <c r="D7" s="23" t="s">
        <v>13</v>
      </c>
      <c r="K7" s="21" t="s">
        <v>1</v>
      </c>
      <c r="AK7" s="23" t="s">
        <v>14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15</v>
      </c>
      <c r="K8" s="21" t="s">
        <v>16</v>
      </c>
      <c r="AK8" s="23" t="s">
        <v>17</v>
      </c>
      <c r="AN8" s="162">
        <v>45450</v>
      </c>
      <c r="AR8" s="17"/>
      <c r="BS8" s="14" t="s">
        <v>6</v>
      </c>
    </row>
    <row r="9" spans="1:74" s="1" customFormat="1" ht="14.45" customHeight="1" x14ac:dyDescent="0.2">
      <c r="B9" s="17"/>
      <c r="AR9" s="17"/>
      <c r="BS9" s="14" t="s">
        <v>6</v>
      </c>
    </row>
    <row r="10" spans="1:74" s="1" customFormat="1" ht="12" customHeight="1" x14ac:dyDescent="0.2">
      <c r="B10" s="17"/>
      <c r="D10" s="23" t="s">
        <v>18</v>
      </c>
      <c r="AK10" s="23" t="s">
        <v>19</v>
      </c>
      <c r="AN10" s="21" t="s">
        <v>1</v>
      </c>
      <c r="AR10" s="17"/>
      <c r="BS10" s="14" t="s">
        <v>6</v>
      </c>
    </row>
    <row r="11" spans="1:74" s="1" customFormat="1" ht="18.399999999999999" customHeight="1" x14ac:dyDescent="0.2">
      <c r="B11" s="17"/>
      <c r="E11" s="21" t="s">
        <v>216</v>
      </c>
      <c r="AK11" s="23" t="s">
        <v>20</v>
      </c>
      <c r="AN11" s="21" t="s">
        <v>1</v>
      </c>
      <c r="AR11" s="17"/>
      <c r="BS11" s="14" t="s">
        <v>6</v>
      </c>
    </row>
    <row r="12" spans="1:74" s="1" customFormat="1" ht="6.95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21</v>
      </c>
      <c r="AK13" s="23" t="s">
        <v>19</v>
      </c>
      <c r="AN13" s="21" t="s">
        <v>1</v>
      </c>
      <c r="AR13" s="17"/>
      <c r="BS13" s="14" t="s">
        <v>6</v>
      </c>
    </row>
    <row r="14" spans="1:74" ht="12.75" x14ac:dyDescent="0.2">
      <c r="B14" s="17"/>
      <c r="E14" s="21"/>
      <c r="AK14" s="23" t="s">
        <v>20</v>
      </c>
      <c r="AN14" s="21" t="s">
        <v>1</v>
      </c>
      <c r="AR14" s="17"/>
      <c r="BS14" s="14" t="s">
        <v>6</v>
      </c>
    </row>
    <row r="15" spans="1:74" s="1" customFormat="1" ht="6.95" customHeight="1" x14ac:dyDescent="0.2">
      <c r="B15" s="17"/>
      <c r="AR15" s="17"/>
      <c r="BS15" s="14" t="s">
        <v>3</v>
      </c>
    </row>
    <row r="16" spans="1:74" s="1" customFormat="1" ht="12" customHeight="1" x14ac:dyDescent="0.2">
      <c r="B16" s="17"/>
      <c r="D16" s="23" t="s">
        <v>22</v>
      </c>
      <c r="AK16" s="23" t="s">
        <v>19</v>
      </c>
      <c r="AN16" s="21" t="s">
        <v>1</v>
      </c>
      <c r="AR16" s="17"/>
      <c r="BS16" s="14" t="s">
        <v>3</v>
      </c>
    </row>
    <row r="17" spans="1:71" s="1" customFormat="1" ht="18.399999999999999" customHeight="1" x14ac:dyDescent="0.2">
      <c r="B17" s="17"/>
      <c r="E17" s="21" t="s">
        <v>16</v>
      </c>
      <c r="AK17" s="23" t="s">
        <v>20</v>
      </c>
      <c r="AN17" s="21" t="s">
        <v>1</v>
      </c>
      <c r="AR17" s="17"/>
      <c r="BS17" s="14" t="s">
        <v>23</v>
      </c>
    </row>
    <row r="18" spans="1:71" s="1" customFormat="1" ht="6.95" customHeight="1" x14ac:dyDescent="0.2">
      <c r="B18" s="17"/>
      <c r="AR18" s="17"/>
      <c r="BS18" s="14" t="s">
        <v>6</v>
      </c>
    </row>
    <row r="19" spans="1:71" s="1" customFormat="1" ht="12" customHeight="1" x14ac:dyDescent="0.2">
      <c r="B19" s="17"/>
      <c r="D19" s="23" t="s">
        <v>24</v>
      </c>
      <c r="AK19" s="23" t="s">
        <v>19</v>
      </c>
      <c r="AN19" s="21" t="s">
        <v>1</v>
      </c>
      <c r="AR19" s="17"/>
      <c r="BS19" s="14" t="s">
        <v>6</v>
      </c>
    </row>
    <row r="20" spans="1:71" s="1" customFormat="1" ht="18.399999999999999" customHeight="1" x14ac:dyDescent="0.2">
      <c r="B20" s="17"/>
      <c r="E20" s="21" t="s">
        <v>16</v>
      </c>
      <c r="AK20" s="23" t="s">
        <v>20</v>
      </c>
      <c r="AN20" s="21" t="s">
        <v>1</v>
      </c>
      <c r="AR20" s="17"/>
      <c r="BS20" s="14" t="s">
        <v>23</v>
      </c>
    </row>
    <row r="21" spans="1:71" s="1" customFormat="1" ht="6.95" customHeight="1" x14ac:dyDescent="0.2">
      <c r="B21" s="17"/>
      <c r="AR21" s="17"/>
    </row>
    <row r="22" spans="1:71" s="1" customFormat="1" ht="12" customHeight="1" x14ac:dyDescent="0.2">
      <c r="B22" s="17"/>
      <c r="D22" s="23" t="s">
        <v>25</v>
      </c>
      <c r="AR22" s="17"/>
    </row>
    <row r="23" spans="1:71" s="1" customFormat="1" ht="16.5" customHeight="1" x14ac:dyDescent="0.2">
      <c r="B23" s="17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7"/>
    </row>
    <row r="24" spans="1:71" s="1" customFormat="1" ht="6.95" customHeight="1" x14ac:dyDescent="0.2">
      <c r="B24" s="17"/>
      <c r="AR24" s="17"/>
    </row>
    <row r="25" spans="1:71" s="1" customFormat="1" ht="6.95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 x14ac:dyDescent="0.2">
      <c r="A26" s="26"/>
      <c r="B26" s="27"/>
      <c r="C26" s="26"/>
      <c r="D26" s="28" t="s">
        <v>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8">
        <f>ROUND(AG94,2)</f>
        <v>0</v>
      </c>
      <c r="AL26" s="209"/>
      <c r="AM26" s="209"/>
      <c r="AN26" s="209"/>
      <c r="AO26" s="209"/>
      <c r="AP26" s="26"/>
      <c r="AQ26" s="26"/>
      <c r="AR26" s="27"/>
      <c r="BE26" s="26"/>
    </row>
    <row r="27" spans="1:7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10" t="s">
        <v>27</v>
      </c>
      <c r="M28" s="210"/>
      <c r="N28" s="210"/>
      <c r="O28" s="210"/>
      <c r="P28" s="210"/>
      <c r="Q28" s="26"/>
      <c r="R28" s="26"/>
      <c r="S28" s="26"/>
      <c r="T28" s="26"/>
      <c r="U28" s="26"/>
      <c r="V28" s="26"/>
      <c r="W28" s="210" t="s">
        <v>28</v>
      </c>
      <c r="X28" s="210"/>
      <c r="Y28" s="210"/>
      <c r="Z28" s="210"/>
      <c r="AA28" s="210"/>
      <c r="AB28" s="210"/>
      <c r="AC28" s="210"/>
      <c r="AD28" s="210"/>
      <c r="AE28" s="210"/>
      <c r="AF28" s="26"/>
      <c r="AG28" s="26"/>
      <c r="AH28" s="26"/>
      <c r="AI28" s="26"/>
      <c r="AJ28" s="26"/>
      <c r="AK28" s="210" t="s">
        <v>29</v>
      </c>
      <c r="AL28" s="210"/>
      <c r="AM28" s="210"/>
      <c r="AN28" s="210"/>
      <c r="AO28" s="210"/>
      <c r="AP28" s="26"/>
      <c r="AQ28" s="26"/>
      <c r="AR28" s="27"/>
      <c r="BE28" s="26"/>
    </row>
    <row r="29" spans="1:71" s="3" customFormat="1" ht="14.45" customHeight="1" x14ac:dyDescent="0.2">
      <c r="B29" s="31"/>
      <c r="D29" s="23" t="s">
        <v>30</v>
      </c>
      <c r="F29" s="32" t="s">
        <v>31</v>
      </c>
      <c r="L29" s="212">
        <v>0.2</v>
      </c>
      <c r="M29" s="213"/>
      <c r="N29" s="213"/>
      <c r="O29" s="213"/>
      <c r="P29" s="213"/>
      <c r="Q29" s="33"/>
      <c r="R29" s="33"/>
      <c r="S29" s="33"/>
      <c r="T29" s="33"/>
      <c r="U29" s="33"/>
      <c r="V29" s="33"/>
      <c r="W29" s="214" t="e">
        <f>ROUND(AZ94, 2)</f>
        <v>#REF!</v>
      </c>
      <c r="X29" s="213"/>
      <c r="Y29" s="213"/>
      <c r="Z29" s="213"/>
      <c r="AA29" s="213"/>
      <c r="AB29" s="213"/>
      <c r="AC29" s="213"/>
      <c r="AD29" s="213"/>
      <c r="AE29" s="213"/>
      <c r="AF29" s="33"/>
      <c r="AG29" s="33"/>
      <c r="AH29" s="33"/>
      <c r="AI29" s="33"/>
      <c r="AJ29" s="33"/>
      <c r="AK29" s="214" t="e">
        <f>ROUND(AV94, 2)</f>
        <v>#REF!</v>
      </c>
      <c r="AL29" s="213"/>
      <c r="AM29" s="213"/>
      <c r="AN29" s="213"/>
      <c r="AO29" s="213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 x14ac:dyDescent="0.2">
      <c r="B30" s="31"/>
      <c r="F30" s="32" t="s">
        <v>32</v>
      </c>
      <c r="L30" s="201">
        <v>0.2</v>
      </c>
      <c r="M30" s="202"/>
      <c r="N30" s="202"/>
      <c r="O30" s="202"/>
      <c r="P30" s="202"/>
      <c r="W30" s="203"/>
      <c r="X30" s="202"/>
      <c r="Y30" s="202"/>
      <c r="Z30" s="202"/>
      <c r="AA30" s="202"/>
      <c r="AB30" s="202"/>
      <c r="AC30" s="202"/>
      <c r="AD30" s="202"/>
      <c r="AE30" s="202"/>
      <c r="AK30" s="203"/>
      <c r="AL30" s="202"/>
      <c r="AM30" s="202"/>
      <c r="AN30" s="202"/>
      <c r="AO30" s="202"/>
      <c r="AR30" s="31"/>
    </row>
    <row r="31" spans="1:71" s="3" customFormat="1" ht="14.45" hidden="1" customHeight="1" x14ac:dyDescent="0.2">
      <c r="B31" s="31"/>
      <c r="F31" s="23" t="s">
        <v>33</v>
      </c>
      <c r="L31" s="201">
        <v>0.2</v>
      </c>
      <c r="M31" s="202"/>
      <c r="N31" s="202"/>
      <c r="O31" s="202"/>
      <c r="P31" s="202"/>
      <c r="W31" s="203" t="e">
        <f>ROUND(BB94, 2)</f>
        <v>#REF!</v>
      </c>
      <c r="X31" s="202"/>
      <c r="Y31" s="202"/>
      <c r="Z31" s="202"/>
      <c r="AA31" s="202"/>
      <c r="AB31" s="202"/>
      <c r="AC31" s="202"/>
      <c r="AD31" s="202"/>
      <c r="AE31" s="202"/>
      <c r="AK31" s="203">
        <v>0</v>
      </c>
      <c r="AL31" s="202"/>
      <c r="AM31" s="202"/>
      <c r="AN31" s="202"/>
      <c r="AO31" s="202"/>
      <c r="AR31" s="31"/>
    </row>
    <row r="32" spans="1:71" s="3" customFormat="1" ht="14.45" hidden="1" customHeight="1" x14ac:dyDescent="0.2">
      <c r="B32" s="31"/>
      <c r="F32" s="23" t="s">
        <v>34</v>
      </c>
      <c r="L32" s="201">
        <v>0.2</v>
      </c>
      <c r="M32" s="202"/>
      <c r="N32" s="202"/>
      <c r="O32" s="202"/>
      <c r="P32" s="202"/>
      <c r="W32" s="203" t="e">
        <f>ROUND(BC94, 2)</f>
        <v>#REF!</v>
      </c>
      <c r="X32" s="202"/>
      <c r="Y32" s="202"/>
      <c r="Z32" s="202"/>
      <c r="AA32" s="202"/>
      <c r="AB32" s="202"/>
      <c r="AC32" s="202"/>
      <c r="AD32" s="202"/>
      <c r="AE32" s="202"/>
      <c r="AK32" s="203">
        <v>0</v>
      </c>
      <c r="AL32" s="202"/>
      <c r="AM32" s="202"/>
      <c r="AN32" s="202"/>
      <c r="AO32" s="202"/>
      <c r="AR32" s="31"/>
    </row>
    <row r="33" spans="1:57" s="3" customFormat="1" ht="14.45" hidden="1" customHeight="1" x14ac:dyDescent="0.2">
      <c r="B33" s="31"/>
      <c r="F33" s="32" t="s">
        <v>35</v>
      </c>
      <c r="L33" s="212">
        <v>0</v>
      </c>
      <c r="M33" s="213"/>
      <c r="N33" s="213"/>
      <c r="O33" s="213"/>
      <c r="P33" s="213"/>
      <c r="Q33" s="33"/>
      <c r="R33" s="33"/>
      <c r="S33" s="33"/>
      <c r="T33" s="33"/>
      <c r="U33" s="33"/>
      <c r="V33" s="33"/>
      <c r="W33" s="214" t="e">
        <f>ROUND(BD94, 2)</f>
        <v>#REF!</v>
      </c>
      <c r="X33" s="213"/>
      <c r="Y33" s="213"/>
      <c r="Z33" s="213"/>
      <c r="AA33" s="213"/>
      <c r="AB33" s="213"/>
      <c r="AC33" s="213"/>
      <c r="AD33" s="213"/>
      <c r="AE33" s="213"/>
      <c r="AF33" s="33"/>
      <c r="AG33" s="33"/>
      <c r="AH33" s="33"/>
      <c r="AI33" s="33"/>
      <c r="AJ33" s="33"/>
      <c r="AK33" s="214">
        <v>0</v>
      </c>
      <c r="AL33" s="213"/>
      <c r="AM33" s="213"/>
      <c r="AN33" s="213"/>
      <c r="AO33" s="213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5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 x14ac:dyDescent="0.2">
      <c r="A35" s="26"/>
      <c r="B35" s="27"/>
      <c r="C35" s="35"/>
      <c r="D35" s="36" t="s">
        <v>36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37</v>
      </c>
      <c r="U35" s="37"/>
      <c r="V35" s="37"/>
      <c r="W35" s="37"/>
      <c r="X35" s="218" t="s">
        <v>38</v>
      </c>
      <c r="Y35" s="216"/>
      <c r="Z35" s="216"/>
      <c r="AA35" s="216"/>
      <c r="AB35" s="216"/>
      <c r="AC35" s="37"/>
      <c r="AD35" s="37"/>
      <c r="AE35" s="37"/>
      <c r="AF35" s="37"/>
      <c r="AG35" s="37"/>
      <c r="AH35" s="37"/>
      <c r="AI35" s="37"/>
      <c r="AJ35" s="37"/>
      <c r="AK35" s="215"/>
      <c r="AL35" s="216"/>
      <c r="AM35" s="216"/>
      <c r="AN35" s="216"/>
      <c r="AO35" s="217"/>
      <c r="AP35" s="35"/>
      <c r="AQ35" s="35"/>
      <c r="AR35" s="27"/>
      <c r="BE35" s="26"/>
    </row>
    <row r="36" spans="1:57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9"/>
      <c r="D49" s="40" t="s">
        <v>39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40</v>
      </c>
      <c r="AI49" s="41"/>
      <c r="AJ49" s="41"/>
      <c r="AK49" s="41"/>
      <c r="AL49" s="41"/>
      <c r="AM49" s="41"/>
      <c r="AN49" s="41"/>
      <c r="AO49" s="41"/>
      <c r="AR49" s="39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6"/>
      <c r="B60" s="27"/>
      <c r="C60" s="26"/>
      <c r="D60" s="42" t="s">
        <v>41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41</v>
      </c>
      <c r="AI60" s="29"/>
      <c r="AJ60" s="29"/>
      <c r="AK60" s="29"/>
      <c r="AL60" s="29"/>
      <c r="AM60" s="42" t="s">
        <v>42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6"/>
      <c r="B64" s="27"/>
      <c r="C64" s="26"/>
      <c r="D64" s="40" t="s">
        <v>43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44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6"/>
      <c r="B75" s="27"/>
      <c r="C75" s="26"/>
      <c r="D75" s="42" t="s">
        <v>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41</v>
      </c>
      <c r="AI75" s="29"/>
      <c r="AJ75" s="29"/>
      <c r="AK75" s="29"/>
      <c r="AL75" s="29"/>
      <c r="AM75" s="42" t="s">
        <v>42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 x14ac:dyDescent="0.2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5" customHeight="1" x14ac:dyDescent="0.2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5" customHeight="1" x14ac:dyDescent="0.2">
      <c r="A82" s="26"/>
      <c r="B82" s="27"/>
      <c r="C82" s="18" t="s">
        <v>45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 x14ac:dyDescent="0.2">
      <c r="B84" s="48"/>
      <c r="C84" s="23" t="s">
        <v>11</v>
      </c>
      <c r="AR84" s="48"/>
    </row>
    <row r="85" spans="1:91" s="5" customFormat="1" ht="36.950000000000003" customHeight="1" x14ac:dyDescent="0.2">
      <c r="B85" s="49"/>
      <c r="C85" s="50" t="s">
        <v>12</v>
      </c>
      <c r="L85" s="182" t="str">
        <f>K6</f>
        <v>Moravský Sv. Ján - asfaltovanie 2024</v>
      </c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R85" s="49"/>
    </row>
    <row r="86" spans="1:91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 x14ac:dyDescent="0.2">
      <c r="A87" s="26"/>
      <c r="B87" s="27"/>
      <c r="C87" s="23" t="s">
        <v>15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17</v>
      </c>
      <c r="AJ87" s="26"/>
      <c r="AK87" s="26"/>
      <c r="AL87" s="26"/>
      <c r="AM87" s="184">
        <f>IF(AN8= "","",AN8)</f>
        <v>45450</v>
      </c>
      <c r="AN87" s="184"/>
      <c r="AO87" s="26"/>
      <c r="AP87" s="26"/>
      <c r="AQ87" s="26"/>
      <c r="AR87" s="27"/>
      <c r="BE87" s="26"/>
    </row>
    <row r="88" spans="1:91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 x14ac:dyDescent="0.2">
      <c r="A89" s="26"/>
      <c r="B89" s="27"/>
      <c r="C89" s="23" t="s">
        <v>18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Moravský Svätý Ján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22</v>
      </c>
      <c r="AJ89" s="26"/>
      <c r="AK89" s="26"/>
      <c r="AL89" s="26"/>
      <c r="AM89" s="185" t="str">
        <f>IF(E17="","",E17)</f>
        <v xml:space="preserve"> </v>
      </c>
      <c r="AN89" s="186"/>
      <c r="AO89" s="186"/>
      <c r="AP89" s="186"/>
      <c r="AQ89" s="26"/>
      <c r="AR89" s="27"/>
      <c r="AS89" s="187" t="s">
        <v>46</v>
      </c>
      <c r="AT89" s="188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2" customHeight="1" x14ac:dyDescent="0.2">
      <c r="A90" s="26"/>
      <c r="B90" s="27"/>
      <c r="C90" s="23" t="s">
        <v>21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/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24</v>
      </c>
      <c r="AJ90" s="26"/>
      <c r="AK90" s="26"/>
      <c r="AL90" s="26"/>
      <c r="AM90" s="185" t="str">
        <f>IF(E20="","",E20)</f>
        <v xml:space="preserve"> </v>
      </c>
      <c r="AN90" s="186"/>
      <c r="AO90" s="186"/>
      <c r="AP90" s="186"/>
      <c r="AQ90" s="26"/>
      <c r="AR90" s="27"/>
      <c r="AS90" s="189"/>
      <c r="AT90" s="190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9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9"/>
      <c r="AT91" s="190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 x14ac:dyDescent="0.2">
      <c r="A92" s="26"/>
      <c r="B92" s="27"/>
      <c r="C92" s="191" t="s">
        <v>47</v>
      </c>
      <c r="D92" s="192"/>
      <c r="E92" s="192"/>
      <c r="F92" s="192"/>
      <c r="G92" s="192"/>
      <c r="H92" s="57"/>
      <c r="I92" s="193" t="s">
        <v>48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5" t="s">
        <v>49</v>
      </c>
      <c r="AH92" s="192"/>
      <c r="AI92" s="192"/>
      <c r="AJ92" s="192"/>
      <c r="AK92" s="192"/>
      <c r="AL92" s="192"/>
      <c r="AM92" s="192"/>
      <c r="AN92" s="193" t="s">
        <v>50</v>
      </c>
      <c r="AO92" s="192"/>
      <c r="AP92" s="194"/>
      <c r="AQ92" s="58" t="s">
        <v>51</v>
      </c>
      <c r="AR92" s="27"/>
      <c r="AS92" s="59" t="s">
        <v>52</v>
      </c>
      <c r="AT92" s="60" t="s">
        <v>53</v>
      </c>
      <c r="AU92" s="60" t="s">
        <v>54</v>
      </c>
      <c r="AV92" s="60" t="s">
        <v>55</v>
      </c>
      <c r="AW92" s="60" t="s">
        <v>56</v>
      </c>
      <c r="AX92" s="60" t="s">
        <v>57</v>
      </c>
      <c r="AY92" s="60" t="s">
        <v>58</v>
      </c>
      <c r="AZ92" s="60" t="s">
        <v>59</v>
      </c>
      <c r="BA92" s="60" t="s">
        <v>60</v>
      </c>
      <c r="BB92" s="60" t="s">
        <v>61</v>
      </c>
      <c r="BC92" s="60" t="s">
        <v>62</v>
      </c>
      <c r="BD92" s="61" t="s">
        <v>63</v>
      </c>
      <c r="BE92" s="26"/>
    </row>
    <row r="93" spans="1:91" s="2" customFormat="1" ht="10.9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50000000000003" customHeight="1" x14ac:dyDescent="0.2">
      <c r="B94" s="65"/>
      <c r="C94" s="66" t="s">
        <v>64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9">
        <f>ROUND(SUM(AG95:AG101),2)</f>
        <v>0</v>
      </c>
      <c r="AH94" s="199"/>
      <c r="AI94" s="199"/>
      <c r="AJ94" s="199"/>
      <c r="AK94" s="199"/>
      <c r="AL94" s="199"/>
      <c r="AM94" s="199"/>
      <c r="AN94" s="200">
        <f>SUM(AN95:AP101)</f>
        <v>0</v>
      </c>
      <c r="AO94" s="200"/>
      <c r="AP94" s="200"/>
      <c r="AQ94" s="69" t="s">
        <v>1</v>
      </c>
      <c r="AR94" s="65"/>
      <c r="AS94" s="70">
        <f>ROUND(SUM(AS95:AS101),2)</f>
        <v>0</v>
      </c>
      <c r="AT94" s="71" t="e">
        <f t="shared" ref="AT94:AT101" si="0">ROUND(SUM(AV94:AW94),2)</f>
        <v>#REF!</v>
      </c>
      <c r="AU94" s="72" t="e">
        <f>ROUND(SUM(AU95:AU101),5)</f>
        <v>#REF!</v>
      </c>
      <c r="AV94" s="71" t="e">
        <f>ROUND(AZ94*L29,2)</f>
        <v>#REF!</v>
      </c>
      <c r="AW94" s="71" t="e">
        <f>ROUND(BA94*L30,2)</f>
        <v>#REF!</v>
      </c>
      <c r="AX94" s="71" t="e">
        <f>ROUND(BB94*L29,2)</f>
        <v>#REF!</v>
      </c>
      <c r="AY94" s="71" t="e">
        <f>ROUND(BC94*L30,2)</f>
        <v>#REF!</v>
      </c>
      <c r="AZ94" s="71" t="e">
        <f>ROUND(SUM(AZ95:AZ101),2)</f>
        <v>#REF!</v>
      </c>
      <c r="BA94" s="71" t="e">
        <f>ROUND(SUM(BA95:BA101),2)</f>
        <v>#REF!</v>
      </c>
      <c r="BB94" s="71" t="e">
        <f>ROUND(SUM(BB95:BB101),2)</f>
        <v>#REF!</v>
      </c>
      <c r="BC94" s="71" t="e">
        <f>ROUND(SUM(BC95:BC101),2)</f>
        <v>#REF!</v>
      </c>
      <c r="BD94" s="73" t="e">
        <f>ROUND(SUM(BD95:BD101),2)</f>
        <v>#REF!</v>
      </c>
      <c r="BS94" s="74" t="s">
        <v>65</v>
      </c>
      <c r="BT94" s="74" t="s">
        <v>66</v>
      </c>
      <c r="BU94" s="75" t="s">
        <v>67</v>
      </c>
      <c r="BV94" s="74" t="s">
        <v>68</v>
      </c>
      <c r="BW94" s="74" t="s">
        <v>4</v>
      </c>
      <c r="BX94" s="74" t="s">
        <v>69</v>
      </c>
      <c r="CL94" s="74" t="s">
        <v>1</v>
      </c>
    </row>
    <row r="95" spans="1:91" s="7" customFormat="1" ht="16.5" customHeight="1" x14ac:dyDescent="0.2">
      <c r="A95" s="76" t="s">
        <v>70</v>
      </c>
      <c r="B95" s="77"/>
      <c r="C95" s="78"/>
      <c r="D95" s="198" t="s">
        <v>71</v>
      </c>
      <c r="E95" s="198"/>
      <c r="F95" s="198"/>
      <c r="G95" s="198"/>
      <c r="H95" s="198"/>
      <c r="I95" s="79"/>
      <c r="J95" s="198" t="s">
        <v>72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6">
        <f>'SO 1 - Okolie cintorína ,...'!J30</f>
        <v>0</v>
      </c>
      <c r="AH95" s="197"/>
      <c r="AI95" s="197"/>
      <c r="AJ95" s="197"/>
      <c r="AK95" s="197"/>
      <c r="AL95" s="197"/>
      <c r="AM95" s="197"/>
      <c r="AN95" s="196">
        <f t="shared" ref="AN95:AN101" si="1">SUM(AG95,AT95)</f>
        <v>0</v>
      </c>
      <c r="AO95" s="197"/>
      <c r="AP95" s="197"/>
      <c r="AQ95" s="80" t="s">
        <v>73</v>
      </c>
      <c r="AR95" s="77"/>
      <c r="AS95" s="81">
        <v>0</v>
      </c>
      <c r="AT95" s="82">
        <f t="shared" si="0"/>
        <v>0</v>
      </c>
      <c r="AU95" s="83">
        <f>'SO 1 - Okolie cintorína ,...'!P122</f>
        <v>93.468919999999997</v>
      </c>
      <c r="AV95" s="82">
        <f>'SO 1 - Okolie cintorína ,...'!J33</f>
        <v>0</v>
      </c>
      <c r="AW95" s="82">
        <f>'SO 1 - Okolie cintorína ,...'!J34</f>
        <v>0</v>
      </c>
      <c r="AX95" s="82">
        <f>'SO 1 - Okolie cintorína ,...'!J35</f>
        <v>0</v>
      </c>
      <c r="AY95" s="82">
        <f>'SO 1 - Okolie cintorína ,...'!J36</f>
        <v>0</v>
      </c>
      <c r="AZ95" s="82">
        <f>'SO 1 - Okolie cintorína ,...'!F33</f>
        <v>0</v>
      </c>
      <c r="BA95" s="82">
        <f>'SO 1 - Okolie cintorína ,...'!F34</f>
        <v>0</v>
      </c>
      <c r="BB95" s="82">
        <f>'SO 1 - Okolie cintorína ,...'!F35</f>
        <v>0</v>
      </c>
      <c r="BC95" s="82">
        <f>'SO 1 - Okolie cintorína ,...'!F36</f>
        <v>0</v>
      </c>
      <c r="BD95" s="84">
        <f>'SO 1 - Okolie cintorína ,...'!F37</f>
        <v>0</v>
      </c>
      <c r="BT95" s="85" t="s">
        <v>74</v>
      </c>
      <c r="BV95" s="85" t="s">
        <v>68</v>
      </c>
      <c r="BW95" s="85" t="s">
        <v>75</v>
      </c>
      <c r="BX95" s="85" t="s">
        <v>4</v>
      </c>
      <c r="CL95" s="85" t="s">
        <v>16</v>
      </c>
      <c r="CM95" s="85" t="s">
        <v>66</v>
      </c>
    </row>
    <row r="96" spans="1:91" s="7" customFormat="1" ht="16.5" customHeight="1" x14ac:dyDescent="0.2">
      <c r="A96" s="76" t="s">
        <v>70</v>
      </c>
      <c r="B96" s="77"/>
      <c r="C96" s="78"/>
      <c r="D96" s="198" t="s">
        <v>76</v>
      </c>
      <c r="E96" s="198"/>
      <c r="F96" s="198"/>
      <c r="G96" s="198"/>
      <c r="H96" s="198"/>
      <c r="I96" s="79"/>
      <c r="J96" s="198" t="s">
        <v>77</v>
      </c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6">
        <f>'SO 2 - Pred Hasičňou'!J30</f>
        <v>0</v>
      </c>
      <c r="AH96" s="197"/>
      <c r="AI96" s="197"/>
      <c r="AJ96" s="197"/>
      <c r="AK96" s="197"/>
      <c r="AL96" s="197"/>
      <c r="AM96" s="197"/>
      <c r="AN96" s="196">
        <f t="shared" si="1"/>
        <v>0</v>
      </c>
      <c r="AO96" s="197"/>
      <c r="AP96" s="197"/>
      <c r="AQ96" s="80" t="s">
        <v>73</v>
      </c>
      <c r="AR96" s="77"/>
      <c r="AS96" s="81">
        <v>0</v>
      </c>
      <c r="AT96" s="82">
        <f t="shared" si="0"/>
        <v>0</v>
      </c>
      <c r="AU96" s="83" t="e">
        <f>'SO 2 - Pred Hasičňou'!P121</f>
        <v>#REF!</v>
      </c>
      <c r="AV96" s="82">
        <f>'SO 2 - Pred Hasičňou'!J33</f>
        <v>0</v>
      </c>
      <c r="AW96" s="82">
        <f>'SO 2 - Pred Hasičňou'!J34</f>
        <v>0</v>
      </c>
      <c r="AX96" s="82">
        <f>'SO 2 - Pred Hasičňou'!J35</f>
        <v>0</v>
      </c>
      <c r="AY96" s="82">
        <f>'SO 2 - Pred Hasičňou'!J36</f>
        <v>0</v>
      </c>
      <c r="AZ96" s="82">
        <f>'SO 2 - Pred Hasičňou'!F33</f>
        <v>0</v>
      </c>
      <c r="BA96" s="82">
        <f>'SO 2 - Pred Hasičňou'!F34</f>
        <v>0</v>
      </c>
      <c r="BB96" s="82">
        <f>'SO 2 - Pred Hasičňou'!F35</f>
        <v>0</v>
      </c>
      <c r="BC96" s="82">
        <f>'SO 2 - Pred Hasičňou'!F36</f>
        <v>0</v>
      </c>
      <c r="BD96" s="84">
        <f>'SO 2 - Pred Hasičňou'!F37</f>
        <v>0</v>
      </c>
      <c r="BT96" s="85" t="s">
        <v>74</v>
      </c>
      <c r="BV96" s="85" t="s">
        <v>68</v>
      </c>
      <c r="BW96" s="85" t="s">
        <v>78</v>
      </c>
      <c r="BX96" s="85" t="s">
        <v>4</v>
      </c>
      <c r="CL96" s="85" t="s">
        <v>16</v>
      </c>
      <c r="CM96" s="85" t="s">
        <v>66</v>
      </c>
    </row>
    <row r="97" spans="1:91" s="7" customFormat="1" ht="16.5" customHeight="1" x14ac:dyDescent="0.2">
      <c r="A97" s="76" t="s">
        <v>70</v>
      </c>
      <c r="B97" s="77"/>
      <c r="C97" s="78"/>
      <c r="D97" s="198" t="s">
        <v>82</v>
      </c>
      <c r="E97" s="198"/>
      <c r="F97" s="198"/>
      <c r="G97" s="198"/>
      <c r="H97" s="198"/>
      <c r="I97" s="79"/>
      <c r="J97" s="198" t="s">
        <v>83</v>
      </c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6">
        <f>'SO 03 Pri Kostole'!J118</f>
        <v>0</v>
      </c>
      <c r="AH97" s="197"/>
      <c r="AI97" s="197"/>
      <c r="AJ97" s="197"/>
      <c r="AK97" s="197"/>
      <c r="AL97" s="197"/>
      <c r="AM97" s="197"/>
      <c r="AN97" s="196">
        <f t="shared" si="1"/>
        <v>0</v>
      </c>
      <c r="AO97" s="197"/>
      <c r="AP97" s="197"/>
      <c r="AQ97" s="80" t="s">
        <v>73</v>
      </c>
      <c r="AR97" s="77"/>
      <c r="AS97" s="81">
        <v>0</v>
      </c>
      <c r="AT97" s="82">
        <f t="shared" si="0"/>
        <v>0</v>
      </c>
      <c r="AU97" s="83">
        <f>'SO 6 - Železničná ulica'!P118</f>
        <v>52.830219999999997</v>
      </c>
      <c r="AV97" s="82">
        <f>'SO 6 - Železničná ulica'!J33</f>
        <v>0</v>
      </c>
      <c r="AW97" s="82">
        <f>'SO 6 - Železničná ulica'!J34</f>
        <v>0</v>
      </c>
      <c r="AX97" s="82">
        <f>'SO 6 - Železničná ulica'!J35</f>
        <v>0</v>
      </c>
      <c r="AY97" s="82">
        <f>'SO 6 - Železničná ulica'!J36</f>
        <v>0</v>
      </c>
      <c r="AZ97" s="82">
        <f>'SO 6 - Železničná ulica'!F33</f>
        <v>0</v>
      </c>
      <c r="BA97" s="82">
        <f>'SO 6 - Železničná ulica'!F34</f>
        <v>0</v>
      </c>
      <c r="BB97" s="82">
        <f>'SO 6 - Železničná ulica'!F35</f>
        <v>0</v>
      </c>
      <c r="BC97" s="82">
        <f>'SO 6 - Železničná ulica'!F36</f>
        <v>0</v>
      </c>
      <c r="BD97" s="84">
        <f>'SO 6 - Železničná ulica'!F37</f>
        <v>0</v>
      </c>
      <c r="BT97" s="85" t="s">
        <v>74</v>
      </c>
      <c r="BV97" s="85" t="s">
        <v>68</v>
      </c>
      <c r="BW97" s="85" t="s">
        <v>81</v>
      </c>
      <c r="BX97" s="85" t="s">
        <v>4</v>
      </c>
      <c r="CL97" s="85" t="s">
        <v>16</v>
      </c>
      <c r="CM97" s="85" t="s">
        <v>66</v>
      </c>
    </row>
    <row r="98" spans="1:91" s="7" customFormat="1" ht="16.5" customHeight="1" x14ac:dyDescent="0.2">
      <c r="A98" s="76" t="s">
        <v>70</v>
      </c>
      <c r="B98" s="77"/>
      <c r="C98" s="78"/>
      <c r="D98" s="198" t="s">
        <v>85</v>
      </c>
      <c r="E98" s="198"/>
      <c r="F98" s="198"/>
      <c r="G98" s="198"/>
      <c r="H98" s="198"/>
      <c r="I98" s="169"/>
      <c r="J98" s="198" t="s">
        <v>86</v>
      </c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6">
        <f>'SO 4 - Pláňavská ulica'!J120</f>
        <v>0</v>
      </c>
      <c r="AH98" s="197"/>
      <c r="AI98" s="197"/>
      <c r="AJ98" s="197"/>
      <c r="AK98" s="197"/>
      <c r="AL98" s="197"/>
      <c r="AM98" s="197"/>
      <c r="AN98" s="196">
        <f>AG98*1.2</f>
        <v>0</v>
      </c>
      <c r="AO98" s="197"/>
      <c r="AP98" s="197"/>
      <c r="AQ98" s="80" t="s">
        <v>73</v>
      </c>
      <c r="AR98" s="77"/>
      <c r="AS98" s="81">
        <v>0</v>
      </c>
      <c r="AT98" s="82" t="e">
        <f t="shared" si="0"/>
        <v>#REF!</v>
      </c>
      <c r="AU98" s="83" t="e">
        <f>#REF!</f>
        <v>#REF!</v>
      </c>
      <c r="AV98" s="82" t="e">
        <f>#REF!</f>
        <v>#REF!</v>
      </c>
      <c r="AW98" s="82" t="e">
        <f>#REF!</f>
        <v>#REF!</v>
      </c>
      <c r="AX98" s="82" t="e">
        <f>#REF!</f>
        <v>#REF!</v>
      </c>
      <c r="AY98" s="82" t="e">
        <f>#REF!</f>
        <v>#REF!</v>
      </c>
      <c r="AZ98" s="82" t="e">
        <f>#REF!</f>
        <v>#REF!</v>
      </c>
      <c r="BA98" s="82" t="e">
        <f>#REF!</f>
        <v>#REF!</v>
      </c>
      <c r="BB98" s="82" t="e">
        <f>#REF!</f>
        <v>#REF!</v>
      </c>
      <c r="BC98" s="82" t="e">
        <f>#REF!</f>
        <v>#REF!</v>
      </c>
      <c r="BD98" s="84" t="e">
        <f>#REF!</f>
        <v>#REF!</v>
      </c>
      <c r="BT98" s="85" t="s">
        <v>74</v>
      </c>
      <c r="BV98" s="85" t="s">
        <v>68</v>
      </c>
      <c r="BW98" s="85" t="s">
        <v>84</v>
      </c>
      <c r="BX98" s="85" t="s">
        <v>4</v>
      </c>
      <c r="CL98" s="85" t="s">
        <v>16</v>
      </c>
      <c r="CM98" s="85" t="s">
        <v>66</v>
      </c>
    </row>
    <row r="99" spans="1:91" s="7" customFormat="1" ht="16.5" customHeight="1" x14ac:dyDescent="0.2">
      <c r="A99" s="76" t="s">
        <v>70</v>
      </c>
      <c r="B99" s="77"/>
      <c r="C99" s="78"/>
      <c r="D99" s="198" t="s">
        <v>88</v>
      </c>
      <c r="E99" s="198"/>
      <c r="F99" s="198"/>
      <c r="G99" s="198"/>
      <c r="H99" s="198"/>
      <c r="I99" s="169"/>
      <c r="J99" s="198" t="s">
        <v>89</v>
      </c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6">
        <f>'SO 5 - Na Kaníži - okolo ...'!J120</f>
        <v>0</v>
      </c>
      <c r="AH99" s="197"/>
      <c r="AI99" s="197"/>
      <c r="AJ99" s="197"/>
      <c r="AK99" s="197"/>
      <c r="AL99" s="197"/>
      <c r="AM99" s="197"/>
      <c r="AN99" s="196">
        <f t="shared" si="1"/>
        <v>0</v>
      </c>
      <c r="AO99" s="197"/>
      <c r="AP99" s="197"/>
      <c r="AQ99" s="80" t="s">
        <v>73</v>
      </c>
      <c r="AR99" s="77"/>
      <c r="AS99" s="81">
        <v>0</v>
      </c>
      <c r="AT99" s="82">
        <f t="shared" si="0"/>
        <v>0</v>
      </c>
      <c r="AU99" s="83">
        <f>'SO 4 - Pláňavská ulica'!P120</f>
        <v>149.1498</v>
      </c>
      <c r="AV99" s="82">
        <f>'SO 4 - Pláňavská ulica'!J33</f>
        <v>0</v>
      </c>
      <c r="AW99" s="82">
        <f>'SO 4 - Pláňavská ulica'!J34</f>
        <v>0</v>
      </c>
      <c r="AX99" s="82">
        <f>'SO 4 - Pláňavská ulica'!J35</f>
        <v>0</v>
      </c>
      <c r="AY99" s="82">
        <f>'SO 4 - Pláňavská ulica'!J36</f>
        <v>0</v>
      </c>
      <c r="AZ99" s="82">
        <f>'SO 4 - Pláňavská ulica'!F33</f>
        <v>0</v>
      </c>
      <c r="BA99" s="82">
        <f>'SO 4 - Pláňavská ulica'!F34</f>
        <v>0</v>
      </c>
      <c r="BB99" s="82">
        <f>'SO 4 - Pláňavská ulica'!F35</f>
        <v>0</v>
      </c>
      <c r="BC99" s="82">
        <f>'SO 4 - Pláňavská ulica'!F36</f>
        <v>0</v>
      </c>
      <c r="BD99" s="84">
        <f>'SO 4 - Pláňavská ulica'!F37</f>
        <v>0</v>
      </c>
      <c r="BT99" s="85" t="s">
        <v>74</v>
      </c>
      <c r="BV99" s="85" t="s">
        <v>68</v>
      </c>
      <c r="BW99" s="85" t="s">
        <v>87</v>
      </c>
      <c r="BX99" s="85" t="s">
        <v>4</v>
      </c>
      <c r="CL99" s="85" t="s">
        <v>16</v>
      </c>
      <c r="CM99" s="85" t="s">
        <v>66</v>
      </c>
    </row>
    <row r="100" spans="1:91" s="7" customFormat="1" ht="16.5" customHeight="1" x14ac:dyDescent="0.2">
      <c r="A100" s="76" t="s">
        <v>70</v>
      </c>
      <c r="B100" s="77"/>
      <c r="C100" s="78"/>
      <c r="D100" s="198" t="s">
        <v>79</v>
      </c>
      <c r="E100" s="198"/>
      <c r="F100" s="198"/>
      <c r="G100" s="198"/>
      <c r="H100" s="198"/>
      <c r="I100" s="79"/>
      <c r="J100" s="198" t="s">
        <v>80</v>
      </c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6">
        <f>'SO 6 - Železničná ulica'!J118</f>
        <v>0</v>
      </c>
      <c r="AH100" s="197"/>
      <c r="AI100" s="197"/>
      <c r="AJ100" s="197"/>
      <c r="AK100" s="197"/>
      <c r="AL100" s="197"/>
      <c r="AM100" s="197"/>
      <c r="AN100" s="196">
        <f t="shared" si="1"/>
        <v>0</v>
      </c>
      <c r="AO100" s="197"/>
      <c r="AP100" s="197"/>
      <c r="AQ100" s="80" t="s">
        <v>73</v>
      </c>
      <c r="AR100" s="77"/>
      <c r="AS100" s="81">
        <v>0</v>
      </c>
      <c r="AT100" s="82">
        <f t="shared" si="0"/>
        <v>0</v>
      </c>
      <c r="AU100" s="83">
        <f>'SO 5 - Na Kaníži - okolo ...'!P120</f>
        <v>54.51052</v>
      </c>
      <c r="AV100" s="82">
        <f>'SO 5 - Na Kaníži - okolo ...'!J33</f>
        <v>0</v>
      </c>
      <c r="AW100" s="82">
        <f>'SO 5 - Na Kaníži - okolo ...'!J34</f>
        <v>0</v>
      </c>
      <c r="AX100" s="82">
        <f>'SO 5 - Na Kaníži - okolo ...'!J35</f>
        <v>0</v>
      </c>
      <c r="AY100" s="82">
        <f>'SO 5 - Na Kaníži - okolo ...'!J36</f>
        <v>0</v>
      </c>
      <c r="AZ100" s="82">
        <f>'SO 5 - Na Kaníži - okolo ...'!F33</f>
        <v>0</v>
      </c>
      <c r="BA100" s="82">
        <f>'SO 5 - Na Kaníži - okolo ...'!F34</f>
        <v>0</v>
      </c>
      <c r="BB100" s="82">
        <f>'SO 5 - Na Kaníži - okolo ...'!F35</f>
        <v>0</v>
      </c>
      <c r="BC100" s="82">
        <f>'SO 5 - Na Kaníži - okolo ...'!F36</f>
        <v>0</v>
      </c>
      <c r="BD100" s="84">
        <f>'SO 5 - Na Kaníži - okolo ...'!F37</f>
        <v>0</v>
      </c>
      <c r="BT100" s="85" t="s">
        <v>74</v>
      </c>
      <c r="BV100" s="85" t="s">
        <v>68</v>
      </c>
      <c r="BW100" s="85" t="s">
        <v>90</v>
      </c>
      <c r="BX100" s="85" t="s">
        <v>4</v>
      </c>
      <c r="CL100" s="85" t="s">
        <v>16</v>
      </c>
      <c r="CM100" s="85" t="s">
        <v>66</v>
      </c>
    </row>
    <row r="101" spans="1:91" s="7" customFormat="1" ht="16.5" customHeight="1" x14ac:dyDescent="0.2">
      <c r="A101" s="76" t="s">
        <v>70</v>
      </c>
      <c r="B101" s="77"/>
      <c r="C101" s="78"/>
      <c r="D101" s="198" t="s">
        <v>91</v>
      </c>
      <c r="E101" s="198"/>
      <c r="F101" s="198"/>
      <c r="G101" s="198"/>
      <c r="H101" s="198"/>
      <c r="I101" s="79"/>
      <c r="J101" s="198" t="s">
        <v>92</v>
      </c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6">
        <f>'SO 7 - Kudličková oprava ...'!J30</f>
        <v>0</v>
      </c>
      <c r="AH101" s="197"/>
      <c r="AI101" s="197"/>
      <c r="AJ101" s="197"/>
      <c r="AK101" s="197"/>
      <c r="AL101" s="197"/>
      <c r="AM101" s="197"/>
      <c r="AN101" s="196">
        <f t="shared" si="1"/>
        <v>0</v>
      </c>
      <c r="AO101" s="197"/>
      <c r="AP101" s="197"/>
      <c r="AQ101" s="80" t="s">
        <v>73</v>
      </c>
      <c r="AR101" s="77"/>
      <c r="AS101" s="86">
        <v>0</v>
      </c>
      <c r="AT101" s="87">
        <f t="shared" si="0"/>
        <v>0</v>
      </c>
      <c r="AU101" s="88">
        <f>'SO 7 - Kudličková oprava ...'!P120</f>
        <v>31.825260000000004</v>
      </c>
      <c r="AV101" s="87">
        <f>'SO 7 - Kudličková oprava ...'!J33</f>
        <v>0</v>
      </c>
      <c r="AW101" s="87">
        <f>'SO 7 - Kudličková oprava ...'!J34</f>
        <v>0</v>
      </c>
      <c r="AX101" s="87">
        <f>'SO 7 - Kudličková oprava ...'!J35</f>
        <v>0</v>
      </c>
      <c r="AY101" s="87">
        <f>'SO 7 - Kudličková oprava ...'!J36</f>
        <v>0</v>
      </c>
      <c r="AZ101" s="87">
        <f>'SO 7 - Kudličková oprava ...'!F33</f>
        <v>0</v>
      </c>
      <c r="BA101" s="87">
        <f>'SO 7 - Kudličková oprava ...'!F34</f>
        <v>0</v>
      </c>
      <c r="BB101" s="87">
        <f>'SO 7 - Kudličková oprava ...'!F35</f>
        <v>0</v>
      </c>
      <c r="BC101" s="87">
        <f>'SO 7 - Kudličková oprava ...'!F36</f>
        <v>0</v>
      </c>
      <c r="BD101" s="89">
        <f>'SO 7 - Kudličková oprava ...'!F37</f>
        <v>0</v>
      </c>
      <c r="BT101" s="85" t="s">
        <v>74</v>
      </c>
      <c r="BV101" s="85" t="s">
        <v>68</v>
      </c>
      <c r="BW101" s="85" t="s">
        <v>93</v>
      </c>
      <c r="BX101" s="85" t="s">
        <v>4</v>
      </c>
      <c r="CL101" s="85" t="s">
        <v>16</v>
      </c>
      <c r="CM101" s="85" t="s">
        <v>66</v>
      </c>
    </row>
    <row r="102" spans="1:91" s="2" customFormat="1" ht="30" customHeight="1" x14ac:dyDescent="0.2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7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91" s="2" customFormat="1" ht="6.95" customHeight="1" x14ac:dyDescent="0.2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27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</sheetData>
  <mergeCells count="64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phoneticPr fontId="0" type="noConversion"/>
  <hyperlinks>
    <hyperlink ref="A95" location="'SO 1 - Okolie cintorína ,...'!C2" display="/" xr:uid="{00000000-0004-0000-0000-000000000000}"/>
    <hyperlink ref="A96" location="'SO 2 - Pred Hasičňou'!C2" display="/" xr:uid="{00000000-0004-0000-0000-000001000000}"/>
    <hyperlink ref="A97" location="'SO 6 - Železničná ulica'!C2" display="/" xr:uid="{00000000-0004-0000-0000-000002000000}"/>
    <hyperlink ref="A98" location="'SO 3 - Ulica pri Kostole'!C2" display="/" xr:uid="{00000000-0004-0000-0000-000003000000}"/>
    <hyperlink ref="A99" location="'SO 4 - Pláňavská ulica'!C2" display="/" xr:uid="{00000000-0004-0000-0000-000004000000}"/>
    <hyperlink ref="A100" location="'SO 5 - Na Kaníži - okolo ...'!C2" display="/" xr:uid="{00000000-0004-0000-0000-000005000000}"/>
    <hyperlink ref="A101" location="'SO 7 - Kudličková oprava ...'!C2" display="/" xr:uid="{00000000-0004-0000-0000-000006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38"/>
  <sheetViews>
    <sheetView showGridLines="0" topLeftCell="A114" workbookViewId="0">
      <selection activeCell="I125" sqref="I125:I137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0"/>
    </row>
    <row r="2" spans="1:46" s="1" customFormat="1" ht="36.950000000000003" customHeight="1" x14ac:dyDescent="0.2">
      <c r="L2" s="211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75</v>
      </c>
    </row>
    <row r="3" spans="1:46" s="1" customFormat="1" ht="6.95" hidden="1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hidden="1" customHeight="1" x14ac:dyDescent="0.2">
      <c r="B4" s="17"/>
      <c r="D4" s="18" t="s">
        <v>94</v>
      </c>
      <c r="L4" s="17"/>
      <c r="M4" s="91" t="s">
        <v>9</v>
      </c>
      <c r="AT4" s="14" t="s">
        <v>3</v>
      </c>
    </row>
    <row r="5" spans="1:46" s="1" customFormat="1" ht="6.95" hidden="1" customHeight="1" x14ac:dyDescent="0.2">
      <c r="B5" s="17"/>
      <c r="L5" s="17"/>
    </row>
    <row r="6" spans="1:46" s="1" customFormat="1" ht="12" hidden="1" customHeight="1" x14ac:dyDescent="0.2">
      <c r="B6" s="17"/>
      <c r="D6" s="23" t="s">
        <v>12</v>
      </c>
      <c r="L6" s="17"/>
    </row>
    <row r="7" spans="1:46" s="1" customFormat="1" ht="16.5" hidden="1" customHeight="1" x14ac:dyDescent="0.2">
      <c r="B7" s="17"/>
      <c r="E7" s="219" t="str">
        <f>'Rekapitulácia stavby'!K6</f>
        <v>Moravský Sv. Ján - asfaltovanie 2024</v>
      </c>
      <c r="F7" s="220"/>
      <c r="G7" s="220"/>
      <c r="H7" s="220"/>
      <c r="L7" s="17"/>
    </row>
    <row r="8" spans="1:46" s="2" customFormat="1" ht="12" hidden="1" customHeight="1" x14ac:dyDescent="0.2">
      <c r="A8" s="26"/>
      <c r="B8" s="27"/>
      <c r="C8" s="26"/>
      <c r="D8" s="23" t="s">
        <v>95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 x14ac:dyDescent="0.2">
      <c r="A9" s="26"/>
      <c r="B9" s="27"/>
      <c r="C9" s="26"/>
      <c r="D9" s="26"/>
      <c r="E9" s="182" t="s">
        <v>96</v>
      </c>
      <c r="F9" s="221"/>
      <c r="G9" s="221"/>
      <c r="H9" s="22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idden="1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 x14ac:dyDescent="0.2">
      <c r="A11" s="26"/>
      <c r="B11" s="27"/>
      <c r="C11" s="26"/>
      <c r="D11" s="23" t="s">
        <v>13</v>
      </c>
      <c r="E11" s="26"/>
      <c r="F11" s="21" t="s">
        <v>16</v>
      </c>
      <c r="G11" s="26"/>
      <c r="H11" s="26"/>
      <c r="I11" s="23" t="s">
        <v>14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 x14ac:dyDescent="0.2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52">
        <f>'Rekapitulácia stavby'!AN8</f>
        <v>45450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hidden="1" customHeight="1" x14ac:dyDescent="0.2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 x14ac:dyDescent="0.2">
      <c r="A14" s="26"/>
      <c r="B14" s="27"/>
      <c r="C14" s="26"/>
      <c r="D14" s="23" t="s">
        <v>18</v>
      </c>
      <c r="E14" s="26"/>
      <c r="F14" s="26"/>
      <c r="G14" s="26"/>
      <c r="H14" s="26"/>
      <c r="I14" s="23" t="s">
        <v>19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 x14ac:dyDescent="0.2">
      <c r="A15" s="26"/>
      <c r="B15" s="27"/>
      <c r="C15" s="26"/>
      <c r="D15" s="26"/>
      <c r="E15" s="21" t="s">
        <v>16</v>
      </c>
      <c r="F15" s="26"/>
      <c r="G15" s="26"/>
      <c r="H15" s="26"/>
      <c r="I15" s="23" t="s">
        <v>20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hidden="1" customHeight="1" x14ac:dyDescent="0.2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 x14ac:dyDescent="0.2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19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 x14ac:dyDescent="0.2">
      <c r="A18" s="26"/>
      <c r="B18" s="27"/>
      <c r="C18" s="26"/>
      <c r="D18" s="26"/>
      <c r="E18" s="21" t="s">
        <v>16</v>
      </c>
      <c r="F18" s="26"/>
      <c r="G18" s="26"/>
      <c r="H18" s="26"/>
      <c r="I18" s="23" t="s">
        <v>20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hidden="1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 x14ac:dyDescent="0.2">
      <c r="A20" s="26"/>
      <c r="B20" s="27"/>
      <c r="C20" s="26"/>
      <c r="D20" s="23" t="s">
        <v>22</v>
      </c>
      <c r="E20" s="26"/>
      <c r="F20" s="26"/>
      <c r="G20" s="26"/>
      <c r="H20" s="26"/>
      <c r="I20" s="23" t="s">
        <v>19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 x14ac:dyDescent="0.2">
      <c r="A21" s="26"/>
      <c r="B21" s="27"/>
      <c r="C21" s="26"/>
      <c r="D21" s="26"/>
      <c r="E21" s="21" t="s">
        <v>16</v>
      </c>
      <c r="F21" s="26"/>
      <c r="G21" s="26"/>
      <c r="H21" s="26"/>
      <c r="I21" s="23" t="s">
        <v>20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hidden="1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 x14ac:dyDescent="0.2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19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 x14ac:dyDescent="0.2">
      <c r="A24" s="26"/>
      <c r="B24" s="27"/>
      <c r="C24" s="26"/>
      <c r="D24" s="26"/>
      <c r="E24" s="21" t="s">
        <v>97</v>
      </c>
      <c r="F24" s="26"/>
      <c r="G24" s="26"/>
      <c r="H24" s="26"/>
      <c r="I24" s="23" t="s">
        <v>20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hidden="1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 x14ac:dyDescent="0.2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 x14ac:dyDescent="0.2">
      <c r="A27" s="92"/>
      <c r="B27" s="93"/>
      <c r="C27" s="92"/>
      <c r="D27" s="92"/>
      <c r="E27" s="207" t="s">
        <v>1</v>
      </c>
      <c r="F27" s="207"/>
      <c r="G27" s="207"/>
      <c r="H27" s="20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hidden="1" customHeight="1" x14ac:dyDescent="0.2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 x14ac:dyDescent="0.2">
      <c r="A30" s="26"/>
      <c r="B30" s="27"/>
      <c r="C30" s="26"/>
      <c r="D30" s="95" t="s">
        <v>26</v>
      </c>
      <c r="E30" s="26"/>
      <c r="F30" s="26"/>
      <c r="G30" s="26"/>
      <c r="H30" s="26"/>
      <c r="I30" s="26"/>
      <c r="J30" s="68">
        <f>ROUND(J122,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 x14ac:dyDescent="0.2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hidden="1" customHeight="1" x14ac:dyDescent="0.2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30" t="s">
        <v>29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 x14ac:dyDescent="0.2">
      <c r="A33" s="26"/>
      <c r="B33" s="27"/>
      <c r="C33" s="26"/>
      <c r="D33" s="96" t="s">
        <v>30</v>
      </c>
      <c r="E33" s="32" t="s">
        <v>31</v>
      </c>
      <c r="F33" s="97">
        <f>ROUND((SUM(BE122:BE137)),  2)</f>
        <v>0</v>
      </c>
      <c r="G33" s="98"/>
      <c r="H33" s="98"/>
      <c r="I33" s="99">
        <v>0.2</v>
      </c>
      <c r="J33" s="97">
        <f>ROUND(((SUM(BE122:BE137))*I33),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 x14ac:dyDescent="0.2">
      <c r="A34" s="26"/>
      <c r="B34" s="27"/>
      <c r="C34" s="26"/>
      <c r="D34" s="26"/>
      <c r="E34" s="32" t="s">
        <v>32</v>
      </c>
      <c r="F34" s="100">
        <f>ROUND((SUM(BF122:BF137)),  2)</f>
        <v>0</v>
      </c>
      <c r="G34" s="26"/>
      <c r="H34" s="26"/>
      <c r="I34" s="101">
        <v>0.2</v>
      </c>
      <c r="J34" s="100">
        <f>ROUND(((SUM(BF122:BF137))*I34),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 x14ac:dyDescent="0.2">
      <c r="A35" s="26"/>
      <c r="B35" s="27"/>
      <c r="C35" s="26"/>
      <c r="D35" s="26"/>
      <c r="E35" s="23" t="s">
        <v>33</v>
      </c>
      <c r="F35" s="100">
        <f>ROUND((SUM(BG122:BG137)),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 x14ac:dyDescent="0.2">
      <c r="A36" s="26"/>
      <c r="B36" s="27"/>
      <c r="C36" s="26"/>
      <c r="D36" s="26"/>
      <c r="E36" s="23" t="s">
        <v>34</v>
      </c>
      <c r="F36" s="100">
        <f>ROUND((SUM(BH122:BH137)),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 x14ac:dyDescent="0.2">
      <c r="A37" s="26"/>
      <c r="B37" s="27"/>
      <c r="C37" s="26"/>
      <c r="D37" s="26"/>
      <c r="E37" s="32" t="s">
        <v>35</v>
      </c>
      <c r="F37" s="97">
        <f>ROUND((SUM(BI122:BI137)),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hidden="1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 x14ac:dyDescent="0.2">
      <c r="A39" s="26"/>
      <c r="B39" s="27"/>
      <c r="C39" s="102"/>
      <c r="D39" s="103" t="s">
        <v>36</v>
      </c>
      <c r="E39" s="57"/>
      <c r="F39" s="57"/>
      <c r="G39" s="104" t="s">
        <v>37</v>
      </c>
      <c r="H39" s="105" t="s">
        <v>38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hidden="1" customHeight="1" x14ac:dyDescent="0.2">
      <c r="B41" s="17"/>
      <c r="L41" s="17"/>
    </row>
    <row r="42" spans="1:31" s="1" customFormat="1" ht="14.45" hidden="1" customHeight="1" x14ac:dyDescent="0.2">
      <c r="B42" s="17"/>
      <c r="L42" s="17"/>
    </row>
    <row r="43" spans="1:31" s="1" customFormat="1" ht="14.45" hidden="1" customHeight="1" x14ac:dyDescent="0.2">
      <c r="B43" s="17"/>
      <c r="L43" s="17"/>
    </row>
    <row r="44" spans="1:31" s="1" customFormat="1" ht="14.45" hidden="1" customHeight="1" x14ac:dyDescent="0.2">
      <c r="B44" s="17"/>
      <c r="L44" s="17"/>
    </row>
    <row r="45" spans="1:31" s="1" customFormat="1" ht="14.45" hidden="1" customHeight="1" x14ac:dyDescent="0.2">
      <c r="B45" s="17"/>
      <c r="L45" s="17"/>
    </row>
    <row r="46" spans="1:31" s="1" customFormat="1" ht="14.45" hidden="1" customHeight="1" x14ac:dyDescent="0.2">
      <c r="B46" s="17"/>
      <c r="L46" s="17"/>
    </row>
    <row r="47" spans="1:31" s="1" customFormat="1" ht="14.45" hidden="1" customHeight="1" x14ac:dyDescent="0.2">
      <c r="B47" s="17"/>
      <c r="L47" s="17"/>
    </row>
    <row r="48" spans="1:31" s="1" customFormat="1" ht="14.45" hidden="1" customHeight="1" x14ac:dyDescent="0.2">
      <c r="B48" s="17"/>
      <c r="L48" s="17"/>
    </row>
    <row r="49" spans="1:31" s="1" customFormat="1" ht="14.45" hidden="1" customHeight="1" x14ac:dyDescent="0.2">
      <c r="B49" s="17"/>
      <c r="L49" s="17"/>
    </row>
    <row r="50" spans="1:31" s="2" customFormat="1" ht="14.45" hidden="1" customHeight="1" x14ac:dyDescent="0.2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 hidden="1" x14ac:dyDescent="0.2">
      <c r="B51" s="17"/>
      <c r="L51" s="17"/>
    </row>
    <row r="52" spans="1:31" hidden="1" x14ac:dyDescent="0.2">
      <c r="B52" s="17"/>
      <c r="L52" s="17"/>
    </row>
    <row r="53" spans="1:31" hidden="1" x14ac:dyDescent="0.2">
      <c r="B53" s="17"/>
      <c r="L53" s="17"/>
    </row>
    <row r="54" spans="1:31" hidden="1" x14ac:dyDescent="0.2">
      <c r="B54" s="17"/>
      <c r="L54" s="17"/>
    </row>
    <row r="55" spans="1:31" hidden="1" x14ac:dyDescent="0.2">
      <c r="B55" s="17"/>
      <c r="L55" s="17"/>
    </row>
    <row r="56" spans="1:31" hidden="1" x14ac:dyDescent="0.2">
      <c r="B56" s="17"/>
      <c r="L56" s="17"/>
    </row>
    <row r="57" spans="1:31" hidden="1" x14ac:dyDescent="0.2">
      <c r="B57" s="17"/>
      <c r="L57" s="17"/>
    </row>
    <row r="58" spans="1:31" hidden="1" x14ac:dyDescent="0.2">
      <c r="B58" s="17"/>
      <c r="L58" s="17"/>
    </row>
    <row r="59" spans="1:31" hidden="1" x14ac:dyDescent="0.2">
      <c r="B59" s="17"/>
      <c r="L59" s="17"/>
    </row>
    <row r="60" spans="1:31" hidden="1" x14ac:dyDescent="0.2">
      <c r="B60" s="17"/>
      <c r="L60" s="17"/>
    </row>
    <row r="61" spans="1:31" s="2" customFormat="1" ht="12.75" hidden="1" x14ac:dyDescent="0.2">
      <c r="A61" s="26"/>
      <c r="B61" s="27"/>
      <c r="C61" s="26"/>
      <c r="D61" s="42" t="s">
        <v>41</v>
      </c>
      <c r="E61" s="29"/>
      <c r="F61" s="108" t="s">
        <v>42</v>
      </c>
      <c r="G61" s="42" t="s">
        <v>41</v>
      </c>
      <c r="H61" s="29"/>
      <c r="I61" s="29"/>
      <c r="J61" s="109" t="s">
        <v>42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 x14ac:dyDescent="0.2">
      <c r="B62" s="17"/>
      <c r="L62" s="17"/>
    </row>
    <row r="63" spans="1:31" hidden="1" x14ac:dyDescent="0.2">
      <c r="B63" s="17"/>
      <c r="L63" s="17"/>
    </row>
    <row r="64" spans="1:31" hidden="1" x14ac:dyDescent="0.2">
      <c r="B64" s="17"/>
      <c r="L64" s="17"/>
    </row>
    <row r="65" spans="1:31" s="2" customFormat="1" ht="12.75" hidden="1" x14ac:dyDescent="0.2">
      <c r="A65" s="26"/>
      <c r="B65" s="27"/>
      <c r="C65" s="26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 x14ac:dyDescent="0.2">
      <c r="B66" s="17"/>
      <c r="L66" s="17"/>
    </row>
    <row r="67" spans="1:31" hidden="1" x14ac:dyDescent="0.2">
      <c r="B67" s="17"/>
      <c r="L67" s="17"/>
    </row>
    <row r="68" spans="1:31" hidden="1" x14ac:dyDescent="0.2">
      <c r="B68" s="17"/>
      <c r="L68" s="17"/>
    </row>
    <row r="69" spans="1:31" hidden="1" x14ac:dyDescent="0.2">
      <c r="B69" s="17"/>
      <c r="L69" s="17"/>
    </row>
    <row r="70" spans="1:31" hidden="1" x14ac:dyDescent="0.2">
      <c r="B70" s="17"/>
      <c r="L70" s="17"/>
    </row>
    <row r="71" spans="1:31" hidden="1" x14ac:dyDescent="0.2">
      <c r="B71" s="17"/>
      <c r="L71" s="17"/>
    </row>
    <row r="72" spans="1:31" hidden="1" x14ac:dyDescent="0.2">
      <c r="B72" s="17"/>
      <c r="L72" s="17"/>
    </row>
    <row r="73" spans="1:31" hidden="1" x14ac:dyDescent="0.2">
      <c r="B73" s="17"/>
      <c r="L73" s="17"/>
    </row>
    <row r="74" spans="1:31" hidden="1" x14ac:dyDescent="0.2">
      <c r="B74" s="17"/>
      <c r="L74" s="17"/>
    </row>
    <row r="75" spans="1:31" hidden="1" x14ac:dyDescent="0.2">
      <c r="B75" s="17"/>
      <c r="L75" s="17"/>
    </row>
    <row r="76" spans="1:31" s="2" customFormat="1" ht="12.75" hidden="1" x14ac:dyDescent="0.2">
      <c r="A76" s="26"/>
      <c r="B76" s="27"/>
      <c r="C76" s="26"/>
      <c r="D76" s="42" t="s">
        <v>41</v>
      </c>
      <c r="E76" s="29"/>
      <c r="F76" s="108" t="s">
        <v>42</v>
      </c>
      <c r="G76" s="42" t="s">
        <v>41</v>
      </c>
      <c r="H76" s="29"/>
      <c r="I76" s="29"/>
      <c r="J76" s="109" t="s">
        <v>42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 x14ac:dyDescent="0.2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 x14ac:dyDescent="0.2"/>
    <row r="79" spans="1:31" hidden="1" x14ac:dyDescent="0.2"/>
    <row r="80" spans="1:31" hidden="1" x14ac:dyDescent="0.2"/>
    <row r="81" spans="1:47" s="2" customFormat="1" ht="6.95" hidden="1" customHeight="1" x14ac:dyDescent="0.2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 x14ac:dyDescent="0.2">
      <c r="A82" s="26"/>
      <c r="B82" s="27"/>
      <c r="C82" s="18" t="s">
        <v>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 x14ac:dyDescent="0.2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 x14ac:dyDescent="0.2">
      <c r="A85" s="26"/>
      <c r="B85" s="27"/>
      <c r="C85" s="26"/>
      <c r="D85" s="26"/>
      <c r="E85" s="219" t="str">
        <f>E7</f>
        <v>Moravský Sv. Ján - asfaltovanie 2024</v>
      </c>
      <c r="F85" s="220"/>
      <c r="G85" s="220"/>
      <c r="H85" s="220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 x14ac:dyDescent="0.2">
      <c r="A86" s="26"/>
      <c r="B86" s="27"/>
      <c r="C86" s="23" t="s">
        <v>95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 x14ac:dyDescent="0.2">
      <c r="A87" s="26"/>
      <c r="B87" s="27"/>
      <c r="C87" s="26"/>
      <c r="D87" s="26"/>
      <c r="E87" s="182" t="str">
        <f>E9</f>
        <v>SO 1 - Okolie cintorína , časť Novej ulice</v>
      </c>
      <c r="F87" s="221"/>
      <c r="G87" s="221"/>
      <c r="H87" s="22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 x14ac:dyDescent="0.2">
      <c r="A89" s="26"/>
      <c r="B89" s="27"/>
      <c r="C89" s="23" t="s">
        <v>15</v>
      </c>
      <c r="D89" s="26"/>
      <c r="E89" s="26"/>
      <c r="F89" s="21" t="str">
        <f>F12</f>
        <v xml:space="preserve"> </v>
      </c>
      <c r="G89" s="26"/>
      <c r="H89" s="26"/>
      <c r="I89" s="23" t="s">
        <v>17</v>
      </c>
      <c r="J89" s="52">
        <f>IF(J12="","",J12)</f>
        <v>45450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 x14ac:dyDescent="0.2">
      <c r="A91" s="26"/>
      <c r="B91" s="27"/>
      <c r="C91" s="23" t="s">
        <v>18</v>
      </c>
      <c r="D91" s="26"/>
      <c r="E91" s="26"/>
      <c r="F91" s="21" t="str">
        <f>E15</f>
        <v xml:space="preserve"> </v>
      </c>
      <c r="G91" s="26"/>
      <c r="H91" s="26"/>
      <c r="I91" s="23" t="s">
        <v>22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5.7" hidden="1" customHeight="1" x14ac:dyDescent="0.2">
      <c r="A92" s="26"/>
      <c r="B92" s="27"/>
      <c r="C92" s="23" t="s">
        <v>21</v>
      </c>
      <c r="D92" s="26"/>
      <c r="E92" s="26"/>
      <c r="F92" s="21" t="str">
        <f>IF(E18="","",E18)</f>
        <v xml:space="preserve"> </v>
      </c>
      <c r="G92" s="26"/>
      <c r="H92" s="26"/>
      <c r="I92" s="23" t="s">
        <v>24</v>
      </c>
      <c r="J92" s="24" t="str">
        <f>E24</f>
        <v xml:space="preserve">                                        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 x14ac:dyDescent="0.2">
      <c r="A94" s="26"/>
      <c r="B94" s="27"/>
      <c r="C94" s="110" t="s">
        <v>99</v>
      </c>
      <c r="D94" s="102"/>
      <c r="E94" s="102"/>
      <c r="F94" s="102"/>
      <c r="G94" s="102"/>
      <c r="H94" s="102"/>
      <c r="I94" s="102"/>
      <c r="J94" s="111" t="s">
        <v>100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 x14ac:dyDescent="0.2">
      <c r="A96" s="26"/>
      <c r="B96" s="27"/>
      <c r="C96" s="112" t="s">
        <v>101</v>
      </c>
      <c r="D96" s="26"/>
      <c r="E96" s="26"/>
      <c r="F96" s="26"/>
      <c r="G96" s="26"/>
      <c r="H96" s="26"/>
      <c r="I96" s="26"/>
      <c r="J96" s="68">
        <f>J122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102</v>
      </c>
    </row>
    <row r="97" spans="1:31" s="9" customFormat="1" ht="24.95" hidden="1" customHeight="1" x14ac:dyDescent="0.2">
      <c r="B97" s="113"/>
      <c r="D97" s="114" t="s">
        <v>103</v>
      </c>
      <c r="E97" s="115"/>
      <c r="F97" s="115"/>
      <c r="G97" s="115"/>
      <c r="H97" s="115"/>
      <c r="I97" s="115"/>
      <c r="J97" s="116">
        <f>J123</f>
        <v>0</v>
      </c>
      <c r="L97" s="113"/>
    </row>
    <row r="98" spans="1:31" s="10" customFormat="1" ht="19.899999999999999" hidden="1" customHeight="1" x14ac:dyDescent="0.2">
      <c r="B98" s="117"/>
      <c r="D98" s="118" t="s">
        <v>104</v>
      </c>
      <c r="E98" s="119"/>
      <c r="F98" s="119"/>
      <c r="G98" s="119"/>
      <c r="H98" s="119"/>
      <c r="I98" s="119"/>
      <c r="J98" s="120">
        <f>J124</f>
        <v>0</v>
      </c>
      <c r="L98" s="117"/>
    </row>
    <row r="99" spans="1:31" s="10" customFormat="1" ht="19.899999999999999" hidden="1" customHeight="1" x14ac:dyDescent="0.2">
      <c r="B99" s="117"/>
      <c r="D99" s="118" t="s">
        <v>105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1:31" s="10" customFormat="1" ht="19.899999999999999" hidden="1" customHeight="1" x14ac:dyDescent="0.2">
      <c r="B100" s="117"/>
      <c r="D100" s="118" t="s">
        <v>106</v>
      </c>
      <c r="E100" s="119"/>
      <c r="F100" s="119"/>
      <c r="G100" s="119"/>
      <c r="H100" s="119"/>
      <c r="I100" s="119"/>
      <c r="J100" s="120">
        <f>J130</f>
        <v>0</v>
      </c>
      <c r="L100" s="117"/>
    </row>
    <row r="101" spans="1:31" s="9" customFormat="1" ht="24.95" hidden="1" customHeight="1" x14ac:dyDescent="0.2">
      <c r="B101" s="113"/>
      <c r="D101" s="114" t="s">
        <v>107</v>
      </c>
      <c r="E101" s="115"/>
      <c r="F101" s="115"/>
      <c r="G101" s="115"/>
      <c r="H101" s="115"/>
      <c r="I101" s="115"/>
      <c r="J101" s="116">
        <f>J135</f>
        <v>0</v>
      </c>
      <c r="L101" s="113"/>
    </row>
    <row r="102" spans="1:31" s="10" customFormat="1" ht="19.899999999999999" hidden="1" customHeight="1" x14ac:dyDescent="0.2">
      <c r="B102" s="117"/>
      <c r="D102" s="118" t="s">
        <v>108</v>
      </c>
      <c r="E102" s="119"/>
      <c r="F102" s="119"/>
      <c r="G102" s="119"/>
      <c r="H102" s="119"/>
      <c r="I102" s="119"/>
      <c r="J102" s="120">
        <f>J136</f>
        <v>0</v>
      </c>
      <c r="L102" s="117"/>
    </row>
    <row r="103" spans="1:31" s="2" customFormat="1" ht="21.75" hidden="1" customHeight="1" x14ac:dyDescent="0.2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5" hidden="1" customHeight="1" x14ac:dyDescent="0.2">
      <c r="A104" s="26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hidden="1" x14ac:dyDescent="0.2"/>
    <row r="106" spans="1:31" hidden="1" x14ac:dyDescent="0.2"/>
    <row r="107" spans="1:31" hidden="1" x14ac:dyDescent="0.2"/>
    <row r="108" spans="1:31" s="2" customFormat="1" ht="6.95" customHeight="1" x14ac:dyDescent="0.2">
      <c r="A108" s="26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5" customHeight="1" x14ac:dyDescent="0.2">
      <c r="A109" s="26"/>
      <c r="B109" s="27"/>
      <c r="C109" s="18" t="s">
        <v>109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 x14ac:dyDescent="0.2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 x14ac:dyDescent="0.2">
      <c r="A111" s="26"/>
      <c r="B111" s="27"/>
      <c r="C111" s="23" t="s">
        <v>12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 x14ac:dyDescent="0.2">
      <c r="A112" s="26"/>
      <c r="B112" s="27"/>
      <c r="C112" s="26"/>
      <c r="D112" s="26"/>
      <c r="E112" s="219" t="str">
        <f>E7</f>
        <v>Moravský Sv. Ján - asfaltovanie 2024</v>
      </c>
      <c r="F112" s="220"/>
      <c r="G112" s="220"/>
      <c r="H112" s="220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 x14ac:dyDescent="0.2">
      <c r="A113" s="26"/>
      <c r="B113" s="27"/>
      <c r="C113" s="23" t="s">
        <v>95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 x14ac:dyDescent="0.2">
      <c r="A114" s="26"/>
      <c r="B114" s="27"/>
      <c r="C114" s="26"/>
      <c r="D114" s="26"/>
      <c r="E114" s="182" t="str">
        <f>E9</f>
        <v>SO 1 - Okolie cintorína , časť Novej ulice</v>
      </c>
      <c r="F114" s="221"/>
      <c r="G114" s="221"/>
      <c r="H114" s="221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 x14ac:dyDescent="0.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 x14ac:dyDescent="0.2">
      <c r="A116" s="26"/>
      <c r="B116" s="27"/>
      <c r="C116" s="23" t="s">
        <v>15</v>
      </c>
      <c r="D116" s="26"/>
      <c r="E116" s="26"/>
      <c r="F116" s="21" t="str">
        <f>F12</f>
        <v xml:space="preserve"> </v>
      </c>
      <c r="G116" s="26"/>
      <c r="H116" s="26"/>
      <c r="I116" s="23" t="s">
        <v>17</v>
      </c>
      <c r="J116" s="52">
        <f>IF(J12="","",J12)</f>
        <v>45450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 x14ac:dyDescent="0.2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 x14ac:dyDescent="0.2">
      <c r="A118" s="26"/>
      <c r="B118" s="27"/>
      <c r="C118" s="23" t="s">
        <v>18</v>
      </c>
      <c r="D118" s="26"/>
      <c r="E118" s="26"/>
      <c r="F118" s="21" t="str">
        <f>E15</f>
        <v xml:space="preserve"> </v>
      </c>
      <c r="G118" s="26"/>
      <c r="H118" s="26"/>
      <c r="I118" s="23" t="s">
        <v>22</v>
      </c>
      <c r="J118" s="24" t="str">
        <f>E21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25.7" customHeight="1" x14ac:dyDescent="0.2">
      <c r="A119" s="26"/>
      <c r="B119" s="27"/>
      <c r="C119" s="23" t="s">
        <v>21</v>
      </c>
      <c r="D119" s="26"/>
      <c r="E119" s="26"/>
      <c r="F119" s="21" t="str">
        <f>IF(E18="","",E18)</f>
        <v xml:space="preserve"> </v>
      </c>
      <c r="G119" s="26"/>
      <c r="H119" s="26"/>
      <c r="I119" s="23" t="s">
        <v>24</v>
      </c>
      <c r="J119" s="24" t="str">
        <f>E24</f>
        <v xml:space="preserve">                                         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 x14ac:dyDescent="0.2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 x14ac:dyDescent="0.2">
      <c r="A121" s="121"/>
      <c r="B121" s="122"/>
      <c r="C121" s="123" t="s">
        <v>110</v>
      </c>
      <c r="D121" s="124" t="s">
        <v>51</v>
      </c>
      <c r="E121" s="124" t="s">
        <v>47</v>
      </c>
      <c r="F121" s="124" t="s">
        <v>48</v>
      </c>
      <c r="G121" s="124" t="s">
        <v>111</v>
      </c>
      <c r="H121" s="124" t="s">
        <v>112</v>
      </c>
      <c r="I121" s="124" t="s">
        <v>113</v>
      </c>
      <c r="J121" s="125" t="s">
        <v>100</v>
      </c>
      <c r="K121" s="126" t="s">
        <v>114</v>
      </c>
      <c r="L121" s="127"/>
      <c r="M121" s="59" t="s">
        <v>1</v>
      </c>
      <c r="N121" s="60" t="s">
        <v>30</v>
      </c>
      <c r="O121" s="60" t="s">
        <v>115</v>
      </c>
      <c r="P121" s="60" t="s">
        <v>116</v>
      </c>
      <c r="Q121" s="60" t="s">
        <v>117</v>
      </c>
      <c r="R121" s="60" t="s">
        <v>118</v>
      </c>
      <c r="S121" s="60" t="s">
        <v>119</v>
      </c>
      <c r="T121" s="61" t="s">
        <v>120</v>
      </c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</row>
    <row r="122" spans="1:65" s="2" customFormat="1" ht="22.9" customHeight="1" x14ac:dyDescent="0.25">
      <c r="A122" s="26"/>
      <c r="B122" s="27"/>
      <c r="C122" s="66" t="s">
        <v>101</v>
      </c>
      <c r="D122" s="26"/>
      <c r="E122" s="26"/>
      <c r="F122" s="26"/>
      <c r="G122" s="26"/>
      <c r="H122" s="26"/>
      <c r="I122" s="26"/>
      <c r="J122" s="128">
        <f>BK122</f>
        <v>0</v>
      </c>
      <c r="K122" s="26"/>
      <c r="L122" s="27"/>
      <c r="M122" s="62"/>
      <c r="N122" s="53"/>
      <c r="O122" s="63"/>
      <c r="P122" s="129">
        <f>P123+P135</f>
        <v>93.468919999999997</v>
      </c>
      <c r="Q122" s="63"/>
      <c r="R122" s="129">
        <f>R123+R135</f>
        <v>94.445599999999999</v>
      </c>
      <c r="S122" s="63"/>
      <c r="T122" s="130">
        <f>T123+T135</f>
        <v>0.36199999999999999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65</v>
      </c>
      <c r="AU122" s="14" t="s">
        <v>102</v>
      </c>
      <c r="BK122" s="131">
        <f>BK123+BK135</f>
        <v>0</v>
      </c>
    </row>
    <row r="123" spans="1:65" s="12" customFormat="1" ht="25.9" customHeight="1" x14ac:dyDescent="0.2">
      <c r="B123" s="132"/>
      <c r="D123" s="133" t="s">
        <v>65</v>
      </c>
      <c r="E123" s="134" t="s">
        <v>121</v>
      </c>
      <c r="F123" s="134" t="s">
        <v>122</v>
      </c>
      <c r="J123" s="135">
        <f>BK123</f>
        <v>0</v>
      </c>
      <c r="L123" s="132"/>
      <c r="M123" s="136"/>
      <c r="N123" s="137"/>
      <c r="O123" s="137"/>
      <c r="P123" s="138">
        <f>P124+P126+P130</f>
        <v>75.408919999999995</v>
      </c>
      <c r="Q123" s="137"/>
      <c r="R123" s="138">
        <f>R124+R126+R130</f>
        <v>92.392399999999995</v>
      </c>
      <c r="S123" s="137"/>
      <c r="T123" s="139">
        <f>T124+T126+T130</f>
        <v>0.36199999999999999</v>
      </c>
      <c r="AR123" s="133" t="s">
        <v>74</v>
      </c>
      <c r="AT123" s="140" t="s">
        <v>65</v>
      </c>
      <c r="AU123" s="140" t="s">
        <v>66</v>
      </c>
      <c r="AY123" s="133" t="s">
        <v>123</v>
      </c>
      <c r="BK123" s="141">
        <f>BK124+BK126+BK130</f>
        <v>0</v>
      </c>
    </row>
    <row r="124" spans="1:65" s="12" customFormat="1" ht="22.9" customHeight="1" x14ac:dyDescent="0.2">
      <c r="B124" s="132"/>
      <c r="D124" s="133" t="s">
        <v>65</v>
      </c>
      <c r="E124" s="142" t="s">
        <v>74</v>
      </c>
      <c r="F124" s="142" t="s">
        <v>124</v>
      </c>
      <c r="J124" s="143">
        <f>BK124</f>
        <v>0</v>
      </c>
      <c r="L124" s="132"/>
      <c r="M124" s="136"/>
      <c r="N124" s="137"/>
      <c r="O124" s="137"/>
      <c r="P124" s="138">
        <f>SUM(P125:P125)</f>
        <v>0.71</v>
      </c>
      <c r="Q124" s="137"/>
      <c r="R124" s="138">
        <f>SUM(R125:R125)</f>
        <v>0</v>
      </c>
      <c r="S124" s="137"/>
      <c r="T124" s="139">
        <f>SUM(T125:T125)</f>
        <v>0.36199999999999999</v>
      </c>
      <c r="AR124" s="133" t="s">
        <v>74</v>
      </c>
      <c r="AT124" s="140" t="s">
        <v>65</v>
      </c>
      <c r="AU124" s="140" t="s">
        <v>74</v>
      </c>
      <c r="AY124" s="133" t="s">
        <v>123</v>
      </c>
      <c r="BK124" s="141">
        <f>SUM(BK125:BK125)</f>
        <v>0</v>
      </c>
    </row>
    <row r="125" spans="1:65" s="2" customFormat="1" ht="24.2" customHeight="1" x14ac:dyDescent="0.2">
      <c r="A125" s="26"/>
      <c r="B125" s="144"/>
      <c r="C125" s="145" t="s">
        <v>74</v>
      </c>
      <c r="D125" s="145" t="s">
        <v>125</v>
      </c>
      <c r="E125" s="146" t="s">
        <v>126</v>
      </c>
      <c r="F125" s="147" t="s">
        <v>218</v>
      </c>
      <c r="G125" s="148" t="s">
        <v>169</v>
      </c>
      <c r="H125" s="149">
        <v>2</v>
      </c>
      <c r="I125" s="150"/>
      <c r="J125" s="150">
        <f>ROUND(I125*H125,2)</f>
        <v>0</v>
      </c>
      <c r="K125" s="151"/>
      <c r="L125" s="27"/>
      <c r="M125" s="152" t="s">
        <v>1</v>
      </c>
      <c r="N125" s="153" t="s">
        <v>32</v>
      </c>
      <c r="O125" s="154">
        <v>0.35499999999999998</v>
      </c>
      <c r="P125" s="154">
        <f>O125*H125</f>
        <v>0.71</v>
      </c>
      <c r="Q125" s="154">
        <v>0</v>
      </c>
      <c r="R125" s="154">
        <f>Q125*H125</f>
        <v>0</v>
      </c>
      <c r="S125" s="154">
        <v>0.18099999999999999</v>
      </c>
      <c r="T125" s="155">
        <f>S125*H125</f>
        <v>0.36199999999999999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128</v>
      </c>
      <c r="AT125" s="156" t="s">
        <v>125</v>
      </c>
      <c r="AU125" s="156" t="s">
        <v>129</v>
      </c>
      <c r="AY125" s="14" t="s">
        <v>123</v>
      </c>
      <c r="BE125" s="157">
        <f>IF(N125="základná",J125,0)</f>
        <v>0</v>
      </c>
      <c r="BF125" s="157">
        <f>IF(N125="znížená",J125,0)</f>
        <v>0</v>
      </c>
      <c r="BG125" s="157">
        <f>IF(N125="zákl. prenesená",J125,0)</f>
        <v>0</v>
      </c>
      <c r="BH125" s="157">
        <f>IF(N125="zníž. prenesená",J125,0)</f>
        <v>0</v>
      </c>
      <c r="BI125" s="157">
        <f>IF(N125="nulová",J125,0)</f>
        <v>0</v>
      </c>
      <c r="BJ125" s="14" t="s">
        <v>129</v>
      </c>
      <c r="BK125" s="157">
        <f>ROUND(I125*H125,2)</f>
        <v>0</v>
      </c>
      <c r="BL125" s="14" t="s">
        <v>128</v>
      </c>
      <c r="BM125" s="156" t="s">
        <v>130</v>
      </c>
    </row>
    <row r="126" spans="1:65" s="12" customFormat="1" ht="22.9" customHeight="1" x14ac:dyDescent="0.2">
      <c r="B126" s="132"/>
      <c r="D126" s="133" t="s">
        <v>65</v>
      </c>
      <c r="E126" s="142" t="s">
        <v>134</v>
      </c>
      <c r="F126" s="142" t="s">
        <v>135</v>
      </c>
      <c r="J126" s="143">
        <f>BK126</f>
        <v>0</v>
      </c>
      <c r="L126" s="132"/>
      <c r="M126" s="136"/>
      <c r="N126" s="137"/>
      <c r="O126" s="137"/>
      <c r="P126" s="138">
        <f>SUM(P127:P129)</f>
        <v>3.78</v>
      </c>
      <c r="Q126" s="137"/>
      <c r="R126" s="138">
        <f>SUM(R127:R129)</f>
        <v>92.392399999999995</v>
      </c>
      <c r="S126" s="137"/>
      <c r="T126" s="139">
        <f>SUM(T127:T129)</f>
        <v>0</v>
      </c>
      <c r="AR126" s="133" t="s">
        <v>74</v>
      </c>
      <c r="AT126" s="140" t="s">
        <v>65</v>
      </c>
      <c r="AU126" s="140" t="s">
        <v>74</v>
      </c>
      <c r="AY126" s="133" t="s">
        <v>123</v>
      </c>
      <c r="BK126" s="141">
        <f>SUM(BK127:BK129)</f>
        <v>0</v>
      </c>
    </row>
    <row r="127" spans="1:65" s="2" customFormat="1" ht="16.5" customHeight="1" x14ac:dyDescent="0.2">
      <c r="A127" s="26"/>
      <c r="B127" s="144"/>
      <c r="C127" s="145">
        <v>2</v>
      </c>
      <c r="D127" s="145" t="s">
        <v>125</v>
      </c>
      <c r="E127" s="146" t="s">
        <v>136</v>
      </c>
      <c r="F127" s="147" t="s">
        <v>137</v>
      </c>
      <c r="G127" s="148" t="s">
        <v>138</v>
      </c>
      <c r="H127" s="149">
        <v>140</v>
      </c>
      <c r="I127" s="150"/>
      <c r="J127" s="150">
        <f>ROUND(I127*H127,2)</f>
        <v>0</v>
      </c>
      <c r="K127" s="151"/>
      <c r="L127" s="27"/>
      <c r="M127" s="152" t="s">
        <v>1</v>
      </c>
      <c r="N127" s="153" t="s">
        <v>32</v>
      </c>
      <c r="O127" s="154">
        <v>2.7E-2</v>
      </c>
      <c r="P127" s="154">
        <f>O127*H127</f>
        <v>3.78</v>
      </c>
      <c r="Q127" s="154">
        <v>1.2999999999999999E-4</v>
      </c>
      <c r="R127" s="154">
        <f>Q127*H127</f>
        <v>1.8199999999999997E-2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128</v>
      </c>
      <c r="AT127" s="156" t="s">
        <v>125</v>
      </c>
      <c r="AU127" s="156" t="s">
        <v>129</v>
      </c>
      <c r="AY127" s="14" t="s">
        <v>123</v>
      </c>
      <c r="BE127" s="157">
        <f>IF(N127="základná",J127,0)</f>
        <v>0</v>
      </c>
      <c r="BF127" s="157">
        <f>IF(N127="znížená",J127,0)</f>
        <v>0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129</v>
      </c>
      <c r="BK127" s="157">
        <f>ROUND(I127*H127,2)</f>
        <v>0</v>
      </c>
      <c r="BL127" s="14" t="s">
        <v>128</v>
      </c>
      <c r="BM127" s="156" t="s">
        <v>139</v>
      </c>
    </row>
    <row r="128" spans="1:65" s="2" customFormat="1" ht="24.2" customHeight="1" x14ac:dyDescent="0.2">
      <c r="A128" s="26"/>
      <c r="B128" s="144"/>
      <c r="C128" s="145">
        <v>3</v>
      </c>
      <c r="D128" s="145" t="s">
        <v>125</v>
      </c>
      <c r="E128" s="146" t="s">
        <v>141</v>
      </c>
      <c r="F128" s="147" t="s">
        <v>142</v>
      </c>
      <c r="G128" s="148" t="s">
        <v>127</v>
      </c>
      <c r="H128" s="149">
        <v>740</v>
      </c>
      <c r="I128" s="150"/>
      <c r="J128" s="150">
        <f>ROUND(I128*H128,2)</f>
        <v>0</v>
      </c>
      <c r="K128" s="151"/>
      <c r="L128" s="27"/>
      <c r="M128" s="152" t="s">
        <v>1</v>
      </c>
      <c r="N128" s="153" t="s">
        <v>32</v>
      </c>
      <c r="O128" s="154">
        <v>0</v>
      </c>
      <c r="P128" s="154">
        <f>O128*H128</f>
        <v>0</v>
      </c>
      <c r="Q128" s="154">
        <v>7.1000000000000002E-4</v>
      </c>
      <c r="R128" s="154">
        <f>Q128*H128</f>
        <v>0.52539999999999998</v>
      </c>
      <c r="S128" s="154">
        <v>0</v>
      </c>
      <c r="T128" s="155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128</v>
      </c>
      <c r="AT128" s="156" t="s">
        <v>125</v>
      </c>
      <c r="AU128" s="156" t="s">
        <v>129</v>
      </c>
      <c r="AY128" s="14" t="s">
        <v>123</v>
      </c>
      <c r="BE128" s="157">
        <f>IF(N128="základná",J128,0)</f>
        <v>0</v>
      </c>
      <c r="BF128" s="157">
        <f>IF(N128="znížená",J128,0)</f>
        <v>0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4" t="s">
        <v>129</v>
      </c>
      <c r="BK128" s="157">
        <f>ROUND(I128*H128,2)</f>
        <v>0</v>
      </c>
      <c r="BL128" s="14" t="s">
        <v>128</v>
      </c>
      <c r="BM128" s="156" t="s">
        <v>143</v>
      </c>
    </row>
    <row r="129" spans="1:65" s="2" customFormat="1" ht="16.5" customHeight="1" x14ac:dyDescent="0.2">
      <c r="A129" s="26"/>
      <c r="B129" s="144"/>
      <c r="C129" s="145">
        <v>4</v>
      </c>
      <c r="D129" s="145" t="s">
        <v>125</v>
      </c>
      <c r="E129" s="146" t="s">
        <v>145</v>
      </c>
      <c r="F129" s="147" t="s">
        <v>146</v>
      </c>
      <c r="G129" s="148" t="s">
        <v>127</v>
      </c>
      <c r="H129" s="149">
        <v>740</v>
      </c>
      <c r="I129" s="150"/>
      <c r="J129" s="150">
        <f>ROUND(I129*H129,2)</f>
        <v>0</v>
      </c>
      <c r="K129" s="151"/>
      <c r="L129" s="27"/>
      <c r="M129" s="152" t="s">
        <v>1</v>
      </c>
      <c r="N129" s="153" t="s">
        <v>32</v>
      </c>
      <c r="O129" s="154">
        <v>0</v>
      </c>
      <c r="P129" s="154">
        <f>O129*H129</f>
        <v>0</v>
      </c>
      <c r="Q129" s="154">
        <v>0.12411999999999999</v>
      </c>
      <c r="R129" s="154">
        <f>Q129*H129</f>
        <v>91.848799999999997</v>
      </c>
      <c r="S129" s="154">
        <v>0</v>
      </c>
      <c r="T129" s="155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128</v>
      </c>
      <c r="AT129" s="156" t="s">
        <v>125</v>
      </c>
      <c r="AU129" s="156" t="s">
        <v>129</v>
      </c>
      <c r="AY129" s="14" t="s">
        <v>123</v>
      </c>
      <c r="BE129" s="157">
        <f>IF(N129="základná",J129,0)</f>
        <v>0</v>
      </c>
      <c r="BF129" s="157">
        <f>IF(N129="znížená",J129,0)</f>
        <v>0</v>
      </c>
      <c r="BG129" s="157">
        <f>IF(N129="zákl. prenesená",J129,0)</f>
        <v>0</v>
      </c>
      <c r="BH129" s="157">
        <f>IF(N129="zníž. prenesená",J129,0)</f>
        <v>0</v>
      </c>
      <c r="BI129" s="157">
        <f>IF(N129="nulová",J129,0)</f>
        <v>0</v>
      </c>
      <c r="BJ129" s="14" t="s">
        <v>129</v>
      </c>
      <c r="BK129" s="157">
        <f>ROUND(I129*H129,2)</f>
        <v>0</v>
      </c>
      <c r="BL129" s="14" t="s">
        <v>128</v>
      </c>
      <c r="BM129" s="156" t="s">
        <v>147</v>
      </c>
    </row>
    <row r="130" spans="1:65" s="12" customFormat="1" ht="22.9" customHeight="1" x14ac:dyDescent="0.2">
      <c r="B130" s="132"/>
      <c r="D130" s="133" t="s">
        <v>65</v>
      </c>
      <c r="E130" s="142" t="s">
        <v>144</v>
      </c>
      <c r="F130" s="142" t="s">
        <v>148</v>
      </c>
      <c r="J130" s="143">
        <f>BK130</f>
        <v>0</v>
      </c>
      <c r="L130" s="132"/>
      <c r="M130" s="136"/>
      <c r="N130" s="137"/>
      <c r="O130" s="137"/>
      <c r="P130" s="138">
        <f>SUM(P131:P134)</f>
        <v>70.91892</v>
      </c>
      <c r="Q130" s="137"/>
      <c r="R130" s="138">
        <f>SUM(R131:R134)</f>
        <v>0</v>
      </c>
      <c r="S130" s="137"/>
      <c r="T130" s="139">
        <f>SUM(T131:T134)</f>
        <v>0</v>
      </c>
      <c r="AR130" s="133" t="s">
        <v>74</v>
      </c>
      <c r="AT130" s="140" t="s">
        <v>65</v>
      </c>
      <c r="AU130" s="140" t="s">
        <v>74</v>
      </c>
      <c r="AY130" s="133" t="s">
        <v>123</v>
      </c>
      <c r="BK130" s="141">
        <f>SUM(BK131:BK134)</f>
        <v>0</v>
      </c>
    </row>
    <row r="131" spans="1:65" s="2" customFormat="1" ht="24.2" customHeight="1" x14ac:dyDescent="0.2">
      <c r="A131" s="26"/>
      <c r="B131" s="144"/>
      <c r="C131" s="145">
        <v>5</v>
      </c>
      <c r="D131" s="145" t="s">
        <v>125</v>
      </c>
      <c r="E131" s="146" t="s">
        <v>149</v>
      </c>
      <c r="F131" s="147" t="s">
        <v>150</v>
      </c>
      <c r="G131" s="148" t="s">
        <v>138</v>
      </c>
      <c r="H131" s="149">
        <v>140</v>
      </c>
      <c r="I131" s="150"/>
      <c r="J131" s="150">
        <f>ROUND(I131*H131,2)</f>
        <v>0</v>
      </c>
      <c r="K131" s="151"/>
      <c r="L131" s="27"/>
      <c r="M131" s="152" t="s">
        <v>1</v>
      </c>
      <c r="N131" s="153" t="s">
        <v>32</v>
      </c>
      <c r="O131" s="154">
        <v>0.185</v>
      </c>
      <c r="P131" s="154">
        <f>O131*H131</f>
        <v>25.9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128</v>
      </c>
      <c r="AT131" s="156" t="s">
        <v>125</v>
      </c>
      <c r="AU131" s="156" t="s">
        <v>129</v>
      </c>
      <c r="AY131" s="14" t="s">
        <v>123</v>
      </c>
      <c r="BE131" s="157">
        <f>IF(N131="základná",J131,0)</f>
        <v>0</v>
      </c>
      <c r="BF131" s="157">
        <f>IF(N131="znížená",J131,0)</f>
        <v>0</v>
      </c>
      <c r="BG131" s="157">
        <f>IF(N131="zákl. prenesená",J131,0)</f>
        <v>0</v>
      </c>
      <c r="BH131" s="157">
        <f>IF(N131="zníž. prenesená",J131,0)</f>
        <v>0</v>
      </c>
      <c r="BI131" s="157">
        <f>IF(N131="nulová",J131,0)</f>
        <v>0</v>
      </c>
      <c r="BJ131" s="14" t="s">
        <v>129</v>
      </c>
      <c r="BK131" s="157">
        <f>ROUND(I131*H131,2)</f>
        <v>0</v>
      </c>
      <c r="BL131" s="14" t="s">
        <v>128</v>
      </c>
      <c r="BM131" s="156" t="s">
        <v>151</v>
      </c>
    </row>
    <row r="132" spans="1:65" s="2" customFormat="1" ht="24.2" customHeight="1" x14ac:dyDescent="0.2">
      <c r="A132" s="26"/>
      <c r="B132" s="144"/>
      <c r="C132" s="145">
        <v>6</v>
      </c>
      <c r="D132" s="145" t="s">
        <v>125</v>
      </c>
      <c r="E132" s="146" t="s">
        <v>152</v>
      </c>
      <c r="F132" s="147" t="s">
        <v>153</v>
      </c>
      <c r="G132" s="148" t="s">
        <v>127</v>
      </c>
      <c r="H132" s="149">
        <v>10</v>
      </c>
      <c r="I132" s="150"/>
      <c r="J132" s="150">
        <f>ROUND(I132*H132,2)</f>
        <v>0</v>
      </c>
      <c r="K132" s="151"/>
      <c r="L132" s="27"/>
      <c r="M132" s="152" t="s">
        <v>1</v>
      </c>
      <c r="N132" s="153" t="s">
        <v>32</v>
      </c>
      <c r="O132" s="154">
        <v>5.8000000000000003E-2</v>
      </c>
      <c r="P132" s="154">
        <f>O132*H132</f>
        <v>0.58000000000000007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128</v>
      </c>
      <c r="AT132" s="156" t="s">
        <v>125</v>
      </c>
      <c r="AU132" s="156" t="s">
        <v>129</v>
      </c>
      <c r="AY132" s="14" t="s">
        <v>123</v>
      </c>
      <c r="BE132" s="157">
        <f>IF(N132="základná",J132,0)</f>
        <v>0</v>
      </c>
      <c r="BF132" s="157">
        <f>IF(N132="znížená",J132,0)</f>
        <v>0</v>
      </c>
      <c r="BG132" s="157">
        <f>IF(N132="zákl. prenesená",J132,0)</f>
        <v>0</v>
      </c>
      <c r="BH132" s="157">
        <f>IF(N132="zníž. prenesená",J132,0)</f>
        <v>0</v>
      </c>
      <c r="BI132" s="157">
        <f>IF(N132="nulová",J132,0)</f>
        <v>0</v>
      </c>
      <c r="BJ132" s="14" t="s">
        <v>129</v>
      </c>
      <c r="BK132" s="157">
        <f>ROUND(I132*H132,2)</f>
        <v>0</v>
      </c>
      <c r="BL132" s="14" t="s">
        <v>128</v>
      </c>
      <c r="BM132" s="156" t="s">
        <v>154</v>
      </c>
    </row>
    <row r="133" spans="1:65" s="2" customFormat="1" ht="16.5" customHeight="1" x14ac:dyDescent="0.2">
      <c r="A133" s="26"/>
      <c r="B133" s="144"/>
      <c r="C133" s="145">
        <v>7</v>
      </c>
      <c r="D133" s="145" t="s">
        <v>125</v>
      </c>
      <c r="E133" s="146" t="s">
        <v>155</v>
      </c>
      <c r="F133" s="147" t="s">
        <v>219</v>
      </c>
      <c r="G133" s="148" t="s">
        <v>127</v>
      </c>
      <c r="H133" s="149">
        <v>740</v>
      </c>
      <c r="I133" s="150"/>
      <c r="J133" s="150">
        <f>ROUND(I133*H133,2)</f>
        <v>0</v>
      </c>
      <c r="K133" s="151"/>
      <c r="L133" s="27"/>
      <c r="M133" s="152" t="s">
        <v>1</v>
      </c>
      <c r="N133" s="153" t="s">
        <v>32</v>
      </c>
      <c r="O133" s="154">
        <v>5.8000000000000003E-2</v>
      </c>
      <c r="P133" s="154">
        <f>O133*H133</f>
        <v>42.92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128</v>
      </c>
      <c r="AT133" s="156" t="s">
        <v>125</v>
      </c>
      <c r="AU133" s="156" t="s">
        <v>129</v>
      </c>
      <c r="AY133" s="14" t="s">
        <v>123</v>
      </c>
      <c r="BE133" s="157">
        <f>IF(N133="základná",J133,0)</f>
        <v>0</v>
      </c>
      <c r="BF133" s="157">
        <f>IF(N133="znížená",J133,0)</f>
        <v>0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14" t="s">
        <v>129</v>
      </c>
      <c r="BK133" s="157">
        <f>ROUND(I133*H133,2)</f>
        <v>0</v>
      </c>
      <c r="BL133" s="14" t="s">
        <v>128</v>
      </c>
      <c r="BM133" s="156" t="s">
        <v>157</v>
      </c>
    </row>
    <row r="134" spans="1:65" s="2" customFormat="1" ht="21.75" customHeight="1" x14ac:dyDescent="0.2">
      <c r="A134" s="26"/>
      <c r="B134" s="144"/>
      <c r="C134" s="145">
        <v>8</v>
      </c>
      <c r="D134" s="145" t="s">
        <v>125</v>
      </c>
      <c r="E134" s="146" t="s">
        <v>159</v>
      </c>
      <c r="F134" s="147" t="s">
        <v>160</v>
      </c>
      <c r="G134" s="148" t="s">
        <v>161</v>
      </c>
      <c r="H134" s="149">
        <v>2.54</v>
      </c>
      <c r="I134" s="150"/>
      <c r="J134" s="150">
        <f>ROUND(I134*H134,2)</f>
        <v>0</v>
      </c>
      <c r="K134" s="151"/>
      <c r="L134" s="27"/>
      <c r="M134" s="152" t="s">
        <v>1</v>
      </c>
      <c r="N134" s="153" t="s">
        <v>32</v>
      </c>
      <c r="O134" s="154">
        <v>0.59799999999999998</v>
      </c>
      <c r="P134" s="154">
        <f>O134*H134</f>
        <v>1.51892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128</v>
      </c>
      <c r="AT134" s="156" t="s">
        <v>125</v>
      </c>
      <c r="AU134" s="156" t="s">
        <v>129</v>
      </c>
      <c r="AY134" s="14" t="s">
        <v>123</v>
      </c>
      <c r="BE134" s="157">
        <f>IF(N134="základná",J134,0)</f>
        <v>0</v>
      </c>
      <c r="BF134" s="157">
        <f>IF(N134="znížená",J134,0)</f>
        <v>0</v>
      </c>
      <c r="BG134" s="157">
        <f>IF(N134="zákl. prenesená",J134,0)</f>
        <v>0</v>
      </c>
      <c r="BH134" s="157">
        <f>IF(N134="zníž. prenesená",J134,0)</f>
        <v>0</v>
      </c>
      <c r="BI134" s="157">
        <f>IF(N134="nulová",J134,0)</f>
        <v>0</v>
      </c>
      <c r="BJ134" s="14" t="s">
        <v>129</v>
      </c>
      <c r="BK134" s="157">
        <f>ROUND(I134*H134,2)</f>
        <v>0</v>
      </c>
      <c r="BL134" s="14" t="s">
        <v>128</v>
      </c>
      <c r="BM134" s="156" t="s">
        <v>162</v>
      </c>
    </row>
    <row r="135" spans="1:65" s="12" customFormat="1" ht="25.9" customHeight="1" x14ac:dyDescent="0.2">
      <c r="B135" s="132"/>
      <c r="D135" s="133" t="s">
        <v>65</v>
      </c>
      <c r="E135" s="134" t="s">
        <v>163</v>
      </c>
      <c r="F135" s="134" t="s">
        <v>164</v>
      </c>
      <c r="J135" s="135">
        <f>BK135</f>
        <v>0</v>
      </c>
      <c r="L135" s="132"/>
      <c r="M135" s="136"/>
      <c r="N135" s="137"/>
      <c r="O135" s="137"/>
      <c r="P135" s="138">
        <f>P136</f>
        <v>18.060000000000002</v>
      </c>
      <c r="Q135" s="137"/>
      <c r="R135" s="138">
        <f>R136</f>
        <v>2.0531999999999999</v>
      </c>
      <c r="S135" s="137"/>
      <c r="T135" s="139">
        <f>T136</f>
        <v>0</v>
      </c>
      <c r="AR135" s="133" t="s">
        <v>74</v>
      </c>
      <c r="AT135" s="140" t="s">
        <v>65</v>
      </c>
      <c r="AU135" s="140" t="s">
        <v>66</v>
      </c>
      <c r="AY135" s="133" t="s">
        <v>123</v>
      </c>
      <c r="BK135" s="141">
        <f>BK136</f>
        <v>0</v>
      </c>
    </row>
    <row r="136" spans="1:65" s="12" customFormat="1" ht="22.9" customHeight="1" x14ac:dyDescent="0.2">
      <c r="B136" s="132"/>
      <c r="D136" s="133" t="s">
        <v>65</v>
      </c>
      <c r="E136" s="142" t="s">
        <v>140</v>
      </c>
      <c r="F136" s="142" t="s">
        <v>165</v>
      </c>
      <c r="J136" s="143">
        <f>BK136</f>
        <v>0</v>
      </c>
      <c r="L136" s="132"/>
      <c r="M136" s="136"/>
      <c r="N136" s="137"/>
      <c r="O136" s="137"/>
      <c r="P136" s="138">
        <f>P137</f>
        <v>18.060000000000002</v>
      </c>
      <c r="Q136" s="137"/>
      <c r="R136" s="138">
        <f>R137</f>
        <v>2.0531999999999999</v>
      </c>
      <c r="S136" s="137"/>
      <c r="T136" s="139">
        <f>T137</f>
        <v>0</v>
      </c>
      <c r="AR136" s="133" t="s">
        <v>74</v>
      </c>
      <c r="AT136" s="140" t="s">
        <v>65</v>
      </c>
      <c r="AU136" s="140" t="s">
        <v>74</v>
      </c>
      <c r="AY136" s="133" t="s">
        <v>123</v>
      </c>
      <c r="BK136" s="141">
        <f>BK137</f>
        <v>0</v>
      </c>
    </row>
    <row r="137" spans="1:65" s="2" customFormat="1" ht="24.2" customHeight="1" x14ac:dyDescent="0.2">
      <c r="A137" s="26"/>
      <c r="B137" s="144"/>
      <c r="C137" s="145">
        <v>9</v>
      </c>
      <c r="D137" s="145" t="s">
        <v>125</v>
      </c>
      <c r="E137" s="146" t="s">
        <v>167</v>
      </c>
      <c r="F137" s="147" t="s">
        <v>168</v>
      </c>
      <c r="G137" s="148" t="s">
        <v>169</v>
      </c>
      <c r="H137" s="149">
        <v>5</v>
      </c>
      <c r="I137" s="150"/>
      <c r="J137" s="150">
        <f>ROUND(I137*H137,2)</f>
        <v>0</v>
      </c>
      <c r="K137" s="151"/>
      <c r="L137" s="27"/>
      <c r="M137" s="158" t="s">
        <v>1</v>
      </c>
      <c r="N137" s="159" t="s">
        <v>32</v>
      </c>
      <c r="O137" s="160">
        <v>3.6120000000000001</v>
      </c>
      <c r="P137" s="160">
        <f>O137*H137</f>
        <v>18.060000000000002</v>
      </c>
      <c r="Q137" s="160">
        <v>0.41064000000000001</v>
      </c>
      <c r="R137" s="160">
        <f>Q137*H137</f>
        <v>2.0531999999999999</v>
      </c>
      <c r="S137" s="160">
        <v>0</v>
      </c>
      <c r="T137" s="161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128</v>
      </c>
      <c r="AT137" s="156" t="s">
        <v>125</v>
      </c>
      <c r="AU137" s="156" t="s">
        <v>129</v>
      </c>
      <c r="AY137" s="14" t="s">
        <v>123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4" t="s">
        <v>129</v>
      </c>
      <c r="BK137" s="157">
        <f>ROUND(I137*H137,2)</f>
        <v>0</v>
      </c>
      <c r="BL137" s="14" t="s">
        <v>128</v>
      </c>
      <c r="BM137" s="156" t="s">
        <v>170</v>
      </c>
    </row>
    <row r="138" spans="1:65" s="2" customFormat="1" ht="6.95" customHeight="1" x14ac:dyDescent="0.2">
      <c r="A138" s="26"/>
      <c r="B138" s="44"/>
      <c r="C138" s="45"/>
      <c r="D138" s="45"/>
      <c r="E138" s="45"/>
      <c r="F138" s="45"/>
      <c r="G138" s="45"/>
      <c r="H138" s="45"/>
      <c r="I138" s="45"/>
      <c r="J138" s="45"/>
      <c r="K138" s="45"/>
      <c r="L138" s="27"/>
      <c r="M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</sheetData>
  <autoFilter ref="C121:K137" xr:uid="{00000000-0009-0000-0000-000001000000}"/>
  <mergeCells count="8">
    <mergeCell ref="E112:H112"/>
    <mergeCell ref="E114:H114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35"/>
  <sheetViews>
    <sheetView showGridLines="0" topLeftCell="A107" workbookViewId="0">
      <selection activeCell="I123" sqref="I123:I134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0"/>
    </row>
    <row r="2" spans="1:46" s="1" customFormat="1" ht="36.950000000000003" customHeight="1" x14ac:dyDescent="0.2">
      <c r="L2" s="211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78</v>
      </c>
    </row>
    <row r="3" spans="1:46" s="1" customFormat="1" ht="6.95" hidden="1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hidden="1" customHeight="1" x14ac:dyDescent="0.2">
      <c r="B4" s="17"/>
      <c r="D4" s="18" t="s">
        <v>94</v>
      </c>
      <c r="L4" s="17"/>
      <c r="M4" s="91" t="s">
        <v>9</v>
      </c>
      <c r="AT4" s="14" t="s">
        <v>3</v>
      </c>
    </row>
    <row r="5" spans="1:46" s="1" customFormat="1" ht="6.95" hidden="1" customHeight="1" x14ac:dyDescent="0.2">
      <c r="B5" s="17"/>
      <c r="L5" s="17"/>
    </row>
    <row r="6" spans="1:46" s="1" customFormat="1" ht="12" hidden="1" customHeight="1" x14ac:dyDescent="0.2">
      <c r="B6" s="17"/>
      <c r="D6" s="23" t="s">
        <v>12</v>
      </c>
      <c r="L6" s="17"/>
    </row>
    <row r="7" spans="1:46" s="1" customFormat="1" ht="16.5" hidden="1" customHeight="1" x14ac:dyDescent="0.2">
      <c r="B7" s="17"/>
      <c r="E7" s="219" t="str">
        <f>'Rekapitulácia stavby'!K6</f>
        <v>Moravský Sv. Ján - asfaltovanie 2024</v>
      </c>
      <c r="F7" s="220"/>
      <c r="G7" s="220"/>
      <c r="H7" s="220"/>
      <c r="L7" s="17"/>
    </row>
    <row r="8" spans="1:46" s="2" customFormat="1" ht="12" hidden="1" customHeight="1" x14ac:dyDescent="0.2">
      <c r="A8" s="26"/>
      <c r="B8" s="27"/>
      <c r="C8" s="26"/>
      <c r="D8" s="23" t="s">
        <v>95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 x14ac:dyDescent="0.2">
      <c r="A9" s="26"/>
      <c r="B9" s="27"/>
      <c r="C9" s="26"/>
      <c r="D9" s="26"/>
      <c r="E9" s="182" t="s">
        <v>171</v>
      </c>
      <c r="F9" s="221"/>
      <c r="G9" s="221"/>
      <c r="H9" s="22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idden="1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 x14ac:dyDescent="0.2">
      <c r="A11" s="26"/>
      <c r="B11" s="27"/>
      <c r="C11" s="26"/>
      <c r="D11" s="23" t="s">
        <v>13</v>
      </c>
      <c r="E11" s="26"/>
      <c r="F11" s="21" t="s">
        <v>16</v>
      </c>
      <c r="G11" s="26"/>
      <c r="H11" s="26"/>
      <c r="I11" s="23" t="s">
        <v>14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 x14ac:dyDescent="0.2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52">
        <f>'Rekapitulácia stavby'!AN8</f>
        <v>45450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hidden="1" customHeight="1" x14ac:dyDescent="0.2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 x14ac:dyDescent="0.2">
      <c r="A14" s="26"/>
      <c r="B14" s="27"/>
      <c r="C14" s="26"/>
      <c r="D14" s="23" t="s">
        <v>18</v>
      </c>
      <c r="E14" s="26"/>
      <c r="F14" s="26"/>
      <c r="G14" s="26"/>
      <c r="H14" s="26"/>
      <c r="I14" s="23" t="s">
        <v>19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 x14ac:dyDescent="0.2">
      <c r="A15" s="26"/>
      <c r="B15" s="27"/>
      <c r="C15" s="26"/>
      <c r="D15" s="26"/>
      <c r="E15" s="21" t="s">
        <v>16</v>
      </c>
      <c r="F15" s="26"/>
      <c r="G15" s="26"/>
      <c r="H15" s="26"/>
      <c r="I15" s="23" t="s">
        <v>20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hidden="1" customHeight="1" x14ac:dyDescent="0.2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 x14ac:dyDescent="0.2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19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 x14ac:dyDescent="0.2">
      <c r="A18" s="26"/>
      <c r="B18" s="27"/>
      <c r="C18" s="26"/>
      <c r="D18" s="26"/>
      <c r="E18" s="21" t="s">
        <v>16</v>
      </c>
      <c r="F18" s="26"/>
      <c r="G18" s="26"/>
      <c r="H18" s="26"/>
      <c r="I18" s="23" t="s">
        <v>20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hidden="1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 x14ac:dyDescent="0.2">
      <c r="A20" s="26"/>
      <c r="B20" s="27"/>
      <c r="C20" s="26"/>
      <c r="D20" s="23" t="s">
        <v>22</v>
      </c>
      <c r="E20" s="26"/>
      <c r="F20" s="26"/>
      <c r="G20" s="26"/>
      <c r="H20" s="26"/>
      <c r="I20" s="23" t="s">
        <v>19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 x14ac:dyDescent="0.2">
      <c r="A21" s="26"/>
      <c r="B21" s="27"/>
      <c r="C21" s="26"/>
      <c r="D21" s="26"/>
      <c r="E21" s="21" t="s">
        <v>172</v>
      </c>
      <c r="F21" s="26"/>
      <c r="G21" s="26"/>
      <c r="H21" s="26"/>
      <c r="I21" s="23" t="s">
        <v>20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hidden="1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 x14ac:dyDescent="0.2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19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 x14ac:dyDescent="0.2">
      <c r="A24" s="26"/>
      <c r="B24" s="27"/>
      <c r="C24" s="26"/>
      <c r="D24" s="26"/>
      <c r="E24" s="21" t="s">
        <v>97</v>
      </c>
      <c r="F24" s="26"/>
      <c r="G24" s="26"/>
      <c r="H24" s="26"/>
      <c r="I24" s="23" t="s">
        <v>20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hidden="1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 x14ac:dyDescent="0.2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 x14ac:dyDescent="0.2">
      <c r="A27" s="92"/>
      <c r="B27" s="93"/>
      <c r="C27" s="92"/>
      <c r="D27" s="92"/>
      <c r="E27" s="207" t="s">
        <v>1</v>
      </c>
      <c r="F27" s="207"/>
      <c r="G27" s="207"/>
      <c r="H27" s="20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hidden="1" customHeight="1" x14ac:dyDescent="0.2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 x14ac:dyDescent="0.2">
      <c r="A30" s="26"/>
      <c r="B30" s="27"/>
      <c r="C30" s="26"/>
      <c r="D30" s="95" t="s">
        <v>26</v>
      </c>
      <c r="E30" s="26"/>
      <c r="F30" s="26"/>
      <c r="G30" s="26"/>
      <c r="H30" s="26"/>
      <c r="I30" s="26"/>
      <c r="J30" s="68">
        <f>ROUND(J121,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 x14ac:dyDescent="0.2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hidden="1" customHeight="1" x14ac:dyDescent="0.2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30" t="s">
        <v>29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 x14ac:dyDescent="0.2">
      <c r="A33" s="26"/>
      <c r="B33" s="27"/>
      <c r="C33" s="26"/>
      <c r="D33" s="96" t="s">
        <v>30</v>
      </c>
      <c r="E33" s="32" t="s">
        <v>31</v>
      </c>
      <c r="F33" s="97">
        <f>ROUND((SUM(BE121:BE132)),  2)</f>
        <v>0</v>
      </c>
      <c r="G33" s="98"/>
      <c r="H33" s="98"/>
      <c r="I33" s="99">
        <v>0.2</v>
      </c>
      <c r="J33" s="97">
        <f>ROUND(((SUM(BE121:BE132))*I33),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 x14ac:dyDescent="0.2">
      <c r="A34" s="26"/>
      <c r="B34" s="27"/>
      <c r="C34" s="26"/>
      <c r="D34" s="26"/>
      <c r="E34" s="32" t="s">
        <v>32</v>
      </c>
      <c r="F34" s="100">
        <f>ROUND((SUM(BF121:BF132)),  2)</f>
        <v>0</v>
      </c>
      <c r="G34" s="26"/>
      <c r="H34" s="26"/>
      <c r="I34" s="101">
        <v>0.2</v>
      </c>
      <c r="J34" s="100">
        <f>ROUND(((SUM(BF121:BF132))*I34),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 x14ac:dyDescent="0.2">
      <c r="A35" s="26"/>
      <c r="B35" s="27"/>
      <c r="C35" s="26"/>
      <c r="D35" s="26"/>
      <c r="E35" s="23" t="s">
        <v>33</v>
      </c>
      <c r="F35" s="100">
        <f>ROUND((SUM(BG121:BG132)),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 x14ac:dyDescent="0.2">
      <c r="A36" s="26"/>
      <c r="B36" s="27"/>
      <c r="C36" s="26"/>
      <c r="D36" s="26"/>
      <c r="E36" s="23" t="s">
        <v>34</v>
      </c>
      <c r="F36" s="100">
        <f>ROUND((SUM(BH121:BH132)),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 x14ac:dyDescent="0.2">
      <c r="A37" s="26"/>
      <c r="B37" s="27"/>
      <c r="C37" s="26"/>
      <c r="D37" s="26"/>
      <c r="E37" s="32" t="s">
        <v>35</v>
      </c>
      <c r="F37" s="97">
        <f>ROUND((SUM(BI121:BI132)),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hidden="1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 x14ac:dyDescent="0.2">
      <c r="A39" s="26"/>
      <c r="B39" s="27"/>
      <c r="C39" s="102"/>
      <c r="D39" s="103" t="s">
        <v>36</v>
      </c>
      <c r="E39" s="57"/>
      <c r="F39" s="57"/>
      <c r="G39" s="104" t="s">
        <v>37</v>
      </c>
      <c r="H39" s="105" t="s">
        <v>38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hidden="1" customHeight="1" x14ac:dyDescent="0.2">
      <c r="B41" s="17"/>
      <c r="L41" s="17"/>
    </row>
    <row r="42" spans="1:31" s="1" customFormat="1" ht="14.45" hidden="1" customHeight="1" x14ac:dyDescent="0.2">
      <c r="B42" s="17"/>
      <c r="L42" s="17"/>
    </row>
    <row r="43" spans="1:31" s="1" customFormat="1" ht="14.45" hidden="1" customHeight="1" x14ac:dyDescent="0.2">
      <c r="B43" s="17"/>
      <c r="L43" s="17"/>
    </row>
    <row r="44" spans="1:31" s="1" customFormat="1" ht="14.45" hidden="1" customHeight="1" x14ac:dyDescent="0.2">
      <c r="B44" s="17"/>
      <c r="L44" s="17"/>
    </row>
    <row r="45" spans="1:31" s="1" customFormat="1" ht="14.45" hidden="1" customHeight="1" x14ac:dyDescent="0.2">
      <c r="B45" s="17"/>
      <c r="L45" s="17"/>
    </row>
    <row r="46" spans="1:31" s="1" customFormat="1" ht="14.45" hidden="1" customHeight="1" x14ac:dyDescent="0.2">
      <c r="B46" s="17"/>
      <c r="L46" s="17"/>
    </row>
    <row r="47" spans="1:31" s="1" customFormat="1" ht="14.45" hidden="1" customHeight="1" x14ac:dyDescent="0.2">
      <c r="B47" s="17"/>
      <c r="L47" s="17"/>
    </row>
    <row r="48" spans="1:31" s="1" customFormat="1" ht="14.45" hidden="1" customHeight="1" x14ac:dyDescent="0.2">
      <c r="B48" s="17"/>
      <c r="L48" s="17"/>
    </row>
    <row r="49" spans="1:31" s="1" customFormat="1" ht="14.45" hidden="1" customHeight="1" x14ac:dyDescent="0.2">
      <c r="B49" s="17"/>
      <c r="L49" s="17"/>
    </row>
    <row r="50" spans="1:31" s="2" customFormat="1" ht="14.45" hidden="1" customHeight="1" x14ac:dyDescent="0.2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 hidden="1" x14ac:dyDescent="0.2">
      <c r="B51" s="17"/>
      <c r="L51" s="17"/>
    </row>
    <row r="52" spans="1:31" hidden="1" x14ac:dyDescent="0.2">
      <c r="B52" s="17"/>
      <c r="L52" s="17"/>
    </row>
    <row r="53" spans="1:31" hidden="1" x14ac:dyDescent="0.2">
      <c r="B53" s="17"/>
      <c r="L53" s="17"/>
    </row>
    <row r="54" spans="1:31" hidden="1" x14ac:dyDescent="0.2">
      <c r="B54" s="17"/>
      <c r="L54" s="17"/>
    </row>
    <row r="55" spans="1:31" hidden="1" x14ac:dyDescent="0.2">
      <c r="B55" s="17"/>
      <c r="L55" s="17"/>
    </row>
    <row r="56" spans="1:31" hidden="1" x14ac:dyDescent="0.2">
      <c r="B56" s="17"/>
      <c r="L56" s="17"/>
    </row>
    <row r="57" spans="1:31" hidden="1" x14ac:dyDescent="0.2">
      <c r="B57" s="17"/>
      <c r="L57" s="17"/>
    </row>
    <row r="58" spans="1:31" hidden="1" x14ac:dyDescent="0.2">
      <c r="B58" s="17"/>
      <c r="L58" s="17"/>
    </row>
    <row r="59" spans="1:31" hidden="1" x14ac:dyDescent="0.2">
      <c r="B59" s="17"/>
      <c r="L59" s="17"/>
    </row>
    <row r="60" spans="1:31" hidden="1" x14ac:dyDescent="0.2">
      <c r="B60" s="17"/>
      <c r="L60" s="17"/>
    </row>
    <row r="61" spans="1:31" s="2" customFormat="1" ht="12.75" hidden="1" x14ac:dyDescent="0.2">
      <c r="A61" s="26"/>
      <c r="B61" s="27"/>
      <c r="C61" s="26"/>
      <c r="D61" s="42" t="s">
        <v>41</v>
      </c>
      <c r="E61" s="29"/>
      <c r="F61" s="108" t="s">
        <v>42</v>
      </c>
      <c r="G61" s="42" t="s">
        <v>41</v>
      </c>
      <c r="H61" s="29"/>
      <c r="I61" s="29"/>
      <c r="J61" s="109" t="s">
        <v>42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 x14ac:dyDescent="0.2">
      <c r="B62" s="17"/>
      <c r="L62" s="17"/>
    </row>
    <row r="63" spans="1:31" hidden="1" x14ac:dyDescent="0.2">
      <c r="B63" s="17"/>
      <c r="L63" s="17"/>
    </row>
    <row r="64" spans="1:31" hidden="1" x14ac:dyDescent="0.2">
      <c r="B64" s="17"/>
      <c r="L64" s="17"/>
    </row>
    <row r="65" spans="1:31" s="2" customFormat="1" ht="12.75" hidden="1" x14ac:dyDescent="0.2">
      <c r="A65" s="26"/>
      <c r="B65" s="27"/>
      <c r="C65" s="26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 x14ac:dyDescent="0.2">
      <c r="B66" s="17"/>
      <c r="L66" s="17"/>
    </row>
    <row r="67" spans="1:31" hidden="1" x14ac:dyDescent="0.2">
      <c r="B67" s="17"/>
      <c r="L67" s="17"/>
    </row>
    <row r="68" spans="1:31" hidden="1" x14ac:dyDescent="0.2">
      <c r="B68" s="17"/>
      <c r="L68" s="17"/>
    </row>
    <row r="69" spans="1:31" hidden="1" x14ac:dyDescent="0.2">
      <c r="B69" s="17"/>
      <c r="L69" s="17"/>
    </row>
    <row r="70" spans="1:31" hidden="1" x14ac:dyDescent="0.2">
      <c r="B70" s="17"/>
      <c r="L70" s="17"/>
    </row>
    <row r="71" spans="1:31" hidden="1" x14ac:dyDescent="0.2">
      <c r="B71" s="17"/>
      <c r="L71" s="17"/>
    </row>
    <row r="72" spans="1:31" hidden="1" x14ac:dyDescent="0.2">
      <c r="B72" s="17"/>
      <c r="L72" s="17"/>
    </row>
    <row r="73" spans="1:31" hidden="1" x14ac:dyDescent="0.2">
      <c r="B73" s="17"/>
      <c r="L73" s="17"/>
    </row>
    <row r="74" spans="1:31" hidden="1" x14ac:dyDescent="0.2">
      <c r="B74" s="17"/>
      <c r="L74" s="17"/>
    </row>
    <row r="75" spans="1:31" hidden="1" x14ac:dyDescent="0.2">
      <c r="B75" s="17"/>
      <c r="L75" s="17"/>
    </row>
    <row r="76" spans="1:31" s="2" customFormat="1" ht="12.75" hidden="1" x14ac:dyDescent="0.2">
      <c r="A76" s="26"/>
      <c r="B76" s="27"/>
      <c r="C76" s="26"/>
      <c r="D76" s="42" t="s">
        <v>41</v>
      </c>
      <c r="E76" s="29"/>
      <c r="F76" s="108" t="s">
        <v>42</v>
      </c>
      <c r="G76" s="42" t="s">
        <v>41</v>
      </c>
      <c r="H76" s="29"/>
      <c r="I76" s="29"/>
      <c r="J76" s="109" t="s">
        <v>42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 x14ac:dyDescent="0.2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 x14ac:dyDescent="0.2"/>
    <row r="79" spans="1:31" hidden="1" x14ac:dyDescent="0.2"/>
    <row r="80" spans="1:31" hidden="1" x14ac:dyDescent="0.2"/>
    <row r="81" spans="1:47" s="2" customFormat="1" ht="6.95" hidden="1" customHeight="1" x14ac:dyDescent="0.2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 x14ac:dyDescent="0.2">
      <c r="A82" s="26"/>
      <c r="B82" s="27"/>
      <c r="C82" s="18" t="s">
        <v>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 x14ac:dyDescent="0.2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 x14ac:dyDescent="0.2">
      <c r="A85" s="26"/>
      <c r="B85" s="27"/>
      <c r="C85" s="26"/>
      <c r="D85" s="26"/>
      <c r="E85" s="219" t="str">
        <f>E7</f>
        <v>Moravský Sv. Ján - asfaltovanie 2024</v>
      </c>
      <c r="F85" s="220"/>
      <c r="G85" s="220"/>
      <c r="H85" s="220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 x14ac:dyDescent="0.2">
      <c r="A86" s="26"/>
      <c r="B86" s="27"/>
      <c r="C86" s="23" t="s">
        <v>95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 x14ac:dyDescent="0.2">
      <c r="A87" s="26"/>
      <c r="B87" s="27"/>
      <c r="C87" s="26"/>
      <c r="D87" s="26"/>
      <c r="E87" s="182" t="str">
        <f>E9</f>
        <v>SO 2 - Pred Hasičňou</v>
      </c>
      <c r="F87" s="221"/>
      <c r="G87" s="221"/>
      <c r="H87" s="22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 x14ac:dyDescent="0.2">
      <c r="A89" s="26"/>
      <c r="B89" s="27"/>
      <c r="C89" s="23" t="s">
        <v>15</v>
      </c>
      <c r="D89" s="26"/>
      <c r="E89" s="26"/>
      <c r="F89" s="21" t="str">
        <f>F12</f>
        <v xml:space="preserve"> </v>
      </c>
      <c r="G89" s="26"/>
      <c r="H89" s="26"/>
      <c r="I89" s="23" t="s">
        <v>17</v>
      </c>
      <c r="J89" s="52">
        <f>IF(J12="","",J12)</f>
        <v>45450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 x14ac:dyDescent="0.2">
      <c r="A91" s="26"/>
      <c r="B91" s="27"/>
      <c r="C91" s="23" t="s">
        <v>18</v>
      </c>
      <c r="D91" s="26"/>
      <c r="E91" s="26"/>
      <c r="F91" s="21" t="str">
        <f>E15</f>
        <v xml:space="preserve"> </v>
      </c>
      <c r="G91" s="26"/>
      <c r="H91" s="26"/>
      <c r="I91" s="23" t="s">
        <v>22</v>
      </c>
      <c r="J91" s="24" t="str">
        <f>E21</f>
        <v xml:space="preserve"> VA - project s. r. o.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5.7" hidden="1" customHeight="1" x14ac:dyDescent="0.2">
      <c r="A92" s="26"/>
      <c r="B92" s="27"/>
      <c r="C92" s="23" t="s">
        <v>21</v>
      </c>
      <c r="D92" s="26"/>
      <c r="E92" s="26"/>
      <c r="F92" s="21" t="str">
        <f>IF(E18="","",E18)</f>
        <v xml:space="preserve"> </v>
      </c>
      <c r="G92" s="26"/>
      <c r="H92" s="26"/>
      <c r="I92" s="23" t="s">
        <v>24</v>
      </c>
      <c r="J92" s="24" t="str">
        <f>E24</f>
        <v xml:space="preserve">                                        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 x14ac:dyDescent="0.2">
      <c r="A94" s="26"/>
      <c r="B94" s="27"/>
      <c r="C94" s="110" t="s">
        <v>99</v>
      </c>
      <c r="D94" s="102"/>
      <c r="E94" s="102"/>
      <c r="F94" s="102"/>
      <c r="G94" s="102"/>
      <c r="H94" s="102"/>
      <c r="I94" s="102"/>
      <c r="J94" s="111" t="s">
        <v>100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 x14ac:dyDescent="0.2">
      <c r="A96" s="26"/>
      <c r="B96" s="27"/>
      <c r="C96" s="112" t="s">
        <v>101</v>
      </c>
      <c r="D96" s="26"/>
      <c r="E96" s="26"/>
      <c r="F96" s="26"/>
      <c r="G96" s="26"/>
      <c r="H96" s="26"/>
      <c r="I96" s="26"/>
      <c r="J96" s="68">
        <f>J121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102</v>
      </c>
    </row>
    <row r="97" spans="1:31" s="9" customFormat="1" ht="24.95" hidden="1" customHeight="1" x14ac:dyDescent="0.2">
      <c r="B97" s="113"/>
      <c r="D97" s="114" t="s">
        <v>173</v>
      </c>
      <c r="E97" s="115"/>
      <c r="F97" s="115"/>
      <c r="G97" s="115"/>
      <c r="H97" s="115"/>
      <c r="I97" s="115"/>
      <c r="J97" s="116">
        <f>J122</f>
        <v>0</v>
      </c>
      <c r="L97" s="113"/>
    </row>
    <row r="98" spans="1:31" s="9" customFormat="1" ht="24.95" hidden="1" customHeight="1" x14ac:dyDescent="0.2">
      <c r="B98" s="113"/>
      <c r="D98" s="114" t="s">
        <v>174</v>
      </c>
      <c r="E98" s="115"/>
      <c r="F98" s="115"/>
      <c r="G98" s="115"/>
      <c r="H98" s="115"/>
      <c r="I98" s="115"/>
      <c r="J98" s="116">
        <f>J124</f>
        <v>0</v>
      </c>
      <c r="L98" s="113"/>
    </row>
    <row r="99" spans="1:31" s="9" customFormat="1" ht="24.95" hidden="1" customHeight="1" x14ac:dyDescent="0.2">
      <c r="B99" s="113"/>
      <c r="D99" s="114" t="s">
        <v>175</v>
      </c>
      <c r="E99" s="115"/>
      <c r="F99" s="115"/>
      <c r="G99" s="115"/>
      <c r="H99" s="115"/>
      <c r="I99" s="115"/>
      <c r="J99" s="116">
        <f>J129</f>
        <v>0</v>
      </c>
      <c r="L99" s="113"/>
    </row>
    <row r="100" spans="1:31" s="9" customFormat="1" ht="24.95" hidden="1" customHeight="1" x14ac:dyDescent="0.2">
      <c r="B100" s="113"/>
      <c r="D100" s="114" t="s">
        <v>107</v>
      </c>
      <c r="E100" s="115"/>
      <c r="F100" s="115"/>
      <c r="G100" s="115"/>
      <c r="H100" s="115"/>
      <c r="I100" s="115"/>
      <c r="J100" s="116" t="e">
        <f>#REF!</f>
        <v>#REF!</v>
      </c>
      <c r="L100" s="113"/>
    </row>
    <row r="101" spans="1:31" s="10" customFormat="1" ht="19.899999999999999" hidden="1" customHeight="1" x14ac:dyDescent="0.2">
      <c r="B101" s="117"/>
      <c r="D101" s="118" t="s">
        <v>176</v>
      </c>
      <c r="E101" s="119"/>
      <c r="F101" s="119"/>
      <c r="G101" s="119"/>
      <c r="H101" s="119"/>
      <c r="I101" s="119"/>
      <c r="J101" s="120" t="e">
        <f>#REF!</f>
        <v>#REF!</v>
      </c>
      <c r="L101" s="117"/>
    </row>
    <row r="102" spans="1:31" s="2" customFormat="1" ht="21.75" hidden="1" customHeight="1" x14ac:dyDescent="0.2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hidden="1" customHeight="1" x14ac:dyDescent="0.2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idden="1" x14ac:dyDescent="0.2"/>
    <row r="105" spans="1:31" hidden="1" x14ac:dyDescent="0.2"/>
    <row r="106" spans="1:31" hidden="1" x14ac:dyDescent="0.2"/>
    <row r="107" spans="1:31" s="2" customFormat="1" ht="6.95" customHeight="1" x14ac:dyDescent="0.2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 x14ac:dyDescent="0.2">
      <c r="A108" s="26"/>
      <c r="B108" s="27"/>
      <c r="C108" s="18" t="s">
        <v>109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 x14ac:dyDescent="0.2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 x14ac:dyDescent="0.2">
      <c r="A110" s="26"/>
      <c r="B110" s="27"/>
      <c r="C110" s="23" t="s">
        <v>12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 x14ac:dyDescent="0.2">
      <c r="A111" s="26"/>
      <c r="B111" s="27"/>
      <c r="C111" s="26"/>
      <c r="D111" s="26"/>
      <c r="E111" s="219" t="str">
        <f>E7</f>
        <v>Moravský Sv. Ján - asfaltovanie 2024</v>
      </c>
      <c r="F111" s="220"/>
      <c r="G111" s="220"/>
      <c r="H111" s="220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 x14ac:dyDescent="0.2">
      <c r="A112" s="26"/>
      <c r="B112" s="27"/>
      <c r="C112" s="23" t="s">
        <v>95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 x14ac:dyDescent="0.2">
      <c r="A113" s="26"/>
      <c r="B113" s="27"/>
      <c r="C113" s="26"/>
      <c r="D113" s="26"/>
      <c r="E113" s="182" t="str">
        <f>E9</f>
        <v>SO 2 - Pred Hasičňou</v>
      </c>
      <c r="F113" s="221"/>
      <c r="G113" s="221"/>
      <c r="H113" s="221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 x14ac:dyDescent="0.2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 x14ac:dyDescent="0.2">
      <c r="A115" s="26"/>
      <c r="B115" s="27"/>
      <c r="C115" s="23" t="s">
        <v>15</v>
      </c>
      <c r="D115" s="26"/>
      <c r="E115" s="26"/>
      <c r="F115" s="21" t="str">
        <f>F12</f>
        <v xml:space="preserve"> </v>
      </c>
      <c r="G115" s="26"/>
      <c r="H115" s="26"/>
      <c r="I115" s="23" t="s">
        <v>17</v>
      </c>
      <c r="J115" s="52">
        <f>IF(J12="","",J12)</f>
        <v>45450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 x14ac:dyDescent="0.2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 x14ac:dyDescent="0.2">
      <c r="A117" s="26"/>
      <c r="B117" s="27"/>
      <c r="C117" s="23" t="s">
        <v>18</v>
      </c>
      <c r="D117" s="26"/>
      <c r="E117" s="26"/>
      <c r="F117" s="21" t="str">
        <f>E15</f>
        <v xml:space="preserve"> </v>
      </c>
      <c r="G117" s="26"/>
      <c r="H117" s="26"/>
      <c r="I117" s="23" t="s">
        <v>22</v>
      </c>
      <c r="J117" s="24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25.7" customHeight="1" x14ac:dyDescent="0.2">
      <c r="A118" s="26"/>
      <c r="B118" s="27"/>
      <c r="C118" s="23" t="s">
        <v>21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24</v>
      </c>
      <c r="J118" s="24" t="str">
        <f>E24</f>
        <v xml:space="preserve">                                        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 x14ac:dyDescent="0.2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 x14ac:dyDescent="0.2">
      <c r="A120" s="121"/>
      <c r="B120" s="122"/>
      <c r="C120" s="123" t="s">
        <v>110</v>
      </c>
      <c r="D120" s="124" t="s">
        <v>51</v>
      </c>
      <c r="E120" s="124" t="s">
        <v>47</v>
      </c>
      <c r="F120" s="124" t="s">
        <v>48</v>
      </c>
      <c r="G120" s="124" t="s">
        <v>111</v>
      </c>
      <c r="H120" s="124" t="s">
        <v>112</v>
      </c>
      <c r="I120" s="124" t="s">
        <v>113</v>
      </c>
      <c r="J120" s="125" t="s">
        <v>100</v>
      </c>
      <c r="K120" s="126" t="s">
        <v>114</v>
      </c>
      <c r="L120" s="127"/>
      <c r="M120" s="59" t="s">
        <v>1</v>
      </c>
      <c r="N120" s="60" t="s">
        <v>30</v>
      </c>
      <c r="O120" s="60" t="s">
        <v>115</v>
      </c>
      <c r="P120" s="60" t="s">
        <v>116</v>
      </c>
      <c r="Q120" s="60" t="s">
        <v>117</v>
      </c>
      <c r="R120" s="60" t="s">
        <v>118</v>
      </c>
      <c r="S120" s="60" t="s">
        <v>119</v>
      </c>
      <c r="T120" s="61" t="s">
        <v>120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9" customHeight="1" x14ac:dyDescent="0.25">
      <c r="A121" s="26"/>
      <c r="B121" s="27"/>
      <c r="C121" s="66" t="s">
        <v>101</v>
      </c>
      <c r="D121" s="26"/>
      <c r="E121" s="26"/>
      <c r="F121" s="26"/>
      <c r="G121" s="26"/>
      <c r="H121" s="26"/>
      <c r="I121" s="26"/>
      <c r="J121" s="128">
        <f>J122+J124+J129+J133</f>
        <v>0</v>
      </c>
      <c r="K121" s="26"/>
      <c r="L121" s="27"/>
      <c r="M121" s="62"/>
      <c r="N121" s="53"/>
      <c r="O121" s="63"/>
      <c r="P121" s="129" t="e">
        <f>P122+P124+P129+#REF!</f>
        <v>#REF!</v>
      </c>
      <c r="Q121" s="63"/>
      <c r="R121" s="129" t="e">
        <f>R122+R124+R129+#REF!</f>
        <v>#REF!</v>
      </c>
      <c r="S121" s="63"/>
      <c r="T121" s="130" t="e">
        <f>T122+T124+T129+#REF!</f>
        <v>#REF!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65</v>
      </c>
      <c r="AU121" s="14" t="s">
        <v>102</v>
      </c>
      <c r="BK121" s="131" t="e">
        <f>BK122+BK124+BK129+#REF!</f>
        <v>#REF!</v>
      </c>
    </row>
    <row r="122" spans="1:65" s="12" customFormat="1" ht="25.9" customHeight="1" x14ac:dyDescent="0.2">
      <c r="B122" s="132"/>
      <c r="D122" s="133" t="s">
        <v>65</v>
      </c>
      <c r="E122" s="134" t="s">
        <v>74</v>
      </c>
      <c r="F122" s="134" t="s">
        <v>124</v>
      </c>
      <c r="J122" s="135">
        <f>BK122</f>
        <v>0</v>
      </c>
      <c r="L122" s="132"/>
      <c r="M122" s="136"/>
      <c r="N122" s="137"/>
      <c r="O122" s="137"/>
      <c r="P122" s="138">
        <f>SUM(P123:P123)</f>
        <v>0.21</v>
      </c>
      <c r="Q122" s="137"/>
      <c r="R122" s="138">
        <f>SUM(R123:R123)</f>
        <v>1.3999999999999999E-4</v>
      </c>
      <c r="S122" s="137"/>
      <c r="T122" s="139">
        <f>SUM(T123:T123)</f>
        <v>0.20399999999999999</v>
      </c>
      <c r="AR122" s="133" t="s">
        <v>74</v>
      </c>
      <c r="AT122" s="140" t="s">
        <v>65</v>
      </c>
      <c r="AU122" s="140" t="s">
        <v>66</v>
      </c>
      <c r="AY122" s="133" t="s">
        <v>123</v>
      </c>
      <c r="BK122" s="141">
        <f>SUM(BK123:BK123)</f>
        <v>0</v>
      </c>
    </row>
    <row r="123" spans="1:65" s="2" customFormat="1" ht="33" customHeight="1" x14ac:dyDescent="0.2">
      <c r="A123" s="26"/>
      <c r="B123" s="144"/>
      <c r="C123" s="145">
        <v>1</v>
      </c>
      <c r="D123" s="145" t="s">
        <v>125</v>
      </c>
      <c r="E123" s="146" t="s">
        <v>126</v>
      </c>
      <c r="F123" s="163" t="s">
        <v>218</v>
      </c>
      <c r="G123" s="148" t="s">
        <v>169</v>
      </c>
      <c r="H123" s="149">
        <v>2</v>
      </c>
      <c r="I123" s="150"/>
      <c r="J123" s="150">
        <f t="shared" ref="J123" si="0">ROUND(I123*H123,2)</f>
        <v>0</v>
      </c>
      <c r="K123" s="151"/>
      <c r="L123" s="27"/>
      <c r="M123" s="152" t="s">
        <v>1</v>
      </c>
      <c r="N123" s="153" t="s">
        <v>32</v>
      </c>
      <c r="O123" s="154">
        <v>0.105</v>
      </c>
      <c r="P123" s="154">
        <f t="shared" ref="P123" si="1">O123*H123</f>
        <v>0.21</v>
      </c>
      <c r="Q123" s="154">
        <v>6.9999999999999994E-5</v>
      </c>
      <c r="R123" s="154">
        <f t="shared" ref="R123" si="2">Q123*H123</f>
        <v>1.3999999999999999E-4</v>
      </c>
      <c r="S123" s="154">
        <v>0.10199999999999999</v>
      </c>
      <c r="T123" s="155">
        <f t="shared" ref="T123" si="3">S123*H123</f>
        <v>0.20399999999999999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128</v>
      </c>
      <c r="AT123" s="156" t="s">
        <v>125</v>
      </c>
      <c r="AU123" s="156" t="s">
        <v>74</v>
      </c>
      <c r="AY123" s="14" t="s">
        <v>123</v>
      </c>
      <c r="BE123" s="157">
        <f t="shared" ref="BE123" si="4">IF(N123="základná",J123,0)</f>
        <v>0</v>
      </c>
      <c r="BF123" s="157">
        <f t="shared" ref="BF123" si="5">IF(N123="znížená",J123,0)</f>
        <v>0</v>
      </c>
      <c r="BG123" s="157">
        <f t="shared" ref="BG123" si="6">IF(N123="zákl. prenesená",J123,0)</f>
        <v>0</v>
      </c>
      <c r="BH123" s="157">
        <f t="shared" ref="BH123" si="7">IF(N123="zníž. prenesená",J123,0)</f>
        <v>0</v>
      </c>
      <c r="BI123" s="157">
        <f t="shared" ref="BI123" si="8">IF(N123="nulová",J123,0)</f>
        <v>0</v>
      </c>
      <c r="BJ123" s="14" t="s">
        <v>129</v>
      </c>
      <c r="BK123" s="157">
        <f t="shared" ref="BK123" si="9">ROUND(I123*H123,2)</f>
        <v>0</v>
      </c>
      <c r="BL123" s="14" t="s">
        <v>128</v>
      </c>
      <c r="BM123" s="156" t="s">
        <v>177</v>
      </c>
    </row>
    <row r="124" spans="1:65" s="12" customFormat="1" ht="25.9" customHeight="1" x14ac:dyDescent="0.2">
      <c r="B124" s="132"/>
      <c r="D124" s="133" t="s">
        <v>65</v>
      </c>
      <c r="E124" s="134" t="s">
        <v>134</v>
      </c>
      <c r="F124" s="134" t="s">
        <v>135</v>
      </c>
      <c r="J124" s="135">
        <f>SUM(J125:J128)</f>
        <v>0</v>
      </c>
      <c r="L124" s="132"/>
      <c r="M124" s="136"/>
      <c r="N124" s="137"/>
      <c r="O124" s="137"/>
      <c r="P124" s="138">
        <f>SUM(P125:P127)</f>
        <v>0.40499999999999997</v>
      </c>
      <c r="Q124" s="137"/>
      <c r="R124" s="138">
        <f>SUM(R125:R127)</f>
        <v>141.68399999999997</v>
      </c>
      <c r="S124" s="137"/>
      <c r="T124" s="139">
        <f>SUM(T125:T127)</f>
        <v>0</v>
      </c>
      <c r="AR124" s="133" t="s">
        <v>74</v>
      </c>
      <c r="AT124" s="140" t="s">
        <v>65</v>
      </c>
      <c r="AU124" s="140" t="s">
        <v>66</v>
      </c>
      <c r="AY124" s="133" t="s">
        <v>123</v>
      </c>
      <c r="BK124" s="141">
        <f>SUM(BK125:BK127)</f>
        <v>0</v>
      </c>
    </row>
    <row r="125" spans="1:65" s="2" customFormat="1" ht="16.5" customHeight="1" x14ac:dyDescent="0.2">
      <c r="A125" s="26"/>
      <c r="B125" s="144"/>
      <c r="C125" s="145">
        <v>2</v>
      </c>
      <c r="D125" s="145" t="s">
        <v>125</v>
      </c>
      <c r="E125" s="146" t="s">
        <v>136</v>
      </c>
      <c r="F125" s="147" t="s">
        <v>137</v>
      </c>
      <c r="G125" s="148" t="s">
        <v>138</v>
      </c>
      <c r="H125" s="149">
        <v>15</v>
      </c>
      <c r="I125" s="150"/>
      <c r="J125" s="150">
        <f>ROUND(I125*H125,2)</f>
        <v>0</v>
      </c>
      <c r="K125" s="151"/>
      <c r="L125" s="27"/>
      <c r="M125" s="152" t="s">
        <v>1</v>
      </c>
      <c r="N125" s="153" t="s">
        <v>32</v>
      </c>
      <c r="O125" s="154">
        <v>2.7E-2</v>
      </c>
      <c r="P125" s="154">
        <f>O125*H125</f>
        <v>0.40499999999999997</v>
      </c>
      <c r="Q125" s="154">
        <v>1.2999999999999999E-4</v>
      </c>
      <c r="R125" s="154">
        <f>Q125*H125</f>
        <v>1.9499999999999999E-3</v>
      </c>
      <c r="S125" s="154">
        <v>0</v>
      </c>
      <c r="T125" s="155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128</v>
      </c>
      <c r="AT125" s="156" t="s">
        <v>125</v>
      </c>
      <c r="AU125" s="156" t="s">
        <v>74</v>
      </c>
      <c r="AY125" s="14" t="s">
        <v>123</v>
      </c>
      <c r="BE125" s="157">
        <f>IF(N125="základná",J125,0)</f>
        <v>0</v>
      </c>
      <c r="BF125" s="157">
        <f>IF(N125="znížená",J125,0)</f>
        <v>0</v>
      </c>
      <c r="BG125" s="157">
        <f>IF(N125="zákl. prenesená",J125,0)</f>
        <v>0</v>
      </c>
      <c r="BH125" s="157">
        <f>IF(N125="zníž. prenesená",J125,0)</f>
        <v>0</v>
      </c>
      <c r="BI125" s="157">
        <f>IF(N125="nulová",J125,0)</f>
        <v>0</v>
      </c>
      <c r="BJ125" s="14" t="s">
        <v>129</v>
      </c>
      <c r="BK125" s="157">
        <f>ROUND(I125*H125,2)</f>
        <v>0</v>
      </c>
      <c r="BL125" s="14" t="s">
        <v>128</v>
      </c>
      <c r="BM125" s="156" t="s">
        <v>192</v>
      </c>
    </row>
    <row r="126" spans="1:65" s="2" customFormat="1" ht="24.2" customHeight="1" x14ac:dyDescent="0.2">
      <c r="A126" s="26"/>
      <c r="B126" s="144"/>
      <c r="C126" s="145">
        <v>3</v>
      </c>
      <c r="D126" s="145" t="s">
        <v>125</v>
      </c>
      <c r="E126" s="146" t="s">
        <v>141</v>
      </c>
      <c r="F126" s="147" t="s">
        <v>142</v>
      </c>
      <c r="G126" s="148" t="s">
        <v>127</v>
      </c>
      <c r="H126" s="149">
        <v>1135</v>
      </c>
      <c r="I126" s="150"/>
      <c r="J126" s="150">
        <f>ROUND(I126*H126,2)</f>
        <v>0</v>
      </c>
      <c r="K126" s="151"/>
      <c r="L126" s="27"/>
      <c r="M126" s="152" t="s">
        <v>1</v>
      </c>
      <c r="N126" s="153" t="s">
        <v>32</v>
      </c>
      <c r="O126" s="154">
        <v>0</v>
      </c>
      <c r="P126" s="154">
        <f>O126*H126</f>
        <v>0</v>
      </c>
      <c r="Q126" s="154">
        <v>7.1000000000000002E-4</v>
      </c>
      <c r="R126" s="154">
        <f>Q126*H126</f>
        <v>0.80585000000000007</v>
      </c>
      <c r="S126" s="154">
        <v>0</v>
      </c>
      <c r="T126" s="155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128</v>
      </c>
      <c r="AT126" s="156" t="s">
        <v>125</v>
      </c>
      <c r="AU126" s="156" t="s">
        <v>74</v>
      </c>
      <c r="AY126" s="14" t="s">
        <v>123</v>
      </c>
      <c r="BE126" s="157">
        <f>IF(N126="základná",J126,0)</f>
        <v>0</v>
      </c>
      <c r="BF126" s="157">
        <f>IF(N126="znížená",J126,0)</f>
        <v>0</v>
      </c>
      <c r="BG126" s="157">
        <f>IF(N126="zákl. prenesená",J126,0)</f>
        <v>0</v>
      </c>
      <c r="BH126" s="157">
        <f>IF(N126="zníž. prenesená",J126,0)</f>
        <v>0</v>
      </c>
      <c r="BI126" s="157">
        <f>IF(N126="nulová",J126,0)</f>
        <v>0</v>
      </c>
      <c r="BJ126" s="14" t="s">
        <v>129</v>
      </c>
      <c r="BK126" s="157">
        <f>ROUND(I126*H126,2)</f>
        <v>0</v>
      </c>
      <c r="BL126" s="14" t="s">
        <v>128</v>
      </c>
      <c r="BM126" s="156" t="s">
        <v>193</v>
      </c>
    </row>
    <row r="127" spans="1:65" s="2" customFormat="1" ht="16.5" customHeight="1" x14ac:dyDescent="0.2">
      <c r="A127" s="26"/>
      <c r="B127" s="144"/>
      <c r="C127" s="145">
        <v>4</v>
      </c>
      <c r="D127" s="145" t="s">
        <v>125</v>
      </c>
      <c r="E127" s="146" t="s">
        <v>145</v>
      </c>
      <c r="F127" s="147" t="s">
        <v>146</v>
      </c>
      <c r="G127" s="148" t="s">
        <v>127</v>
      </c>
      <c r="H127" s="149">
        <v>1135</v>
      </c>
      <c r="I127" s="150"/>
      <c r="J127" s="150">
        <f>ROUND(I127*H127,2)</f>
        <v>0</v>
      </c>
      <c r="K127" s="151"/>
      <c r="L127" s="27"/>
      <c r="M127" s="152" t="s">
        <v>1</v>
      </c>
      <c r="N127" s="153" t="s">
        <v>32</v>
      </c>
      <c r="O127" s="154">
        <v>0</v>
      </c>
      <c r="P127" s="154">
        <f>O127*H127</f>
        <v>0</v>
      </c>
      <c r="Q127" s="154">
        <v>0.12411999999999999</v>
      </c>
      <c r="R127" s="154">
        <f>Q127*H127</f>
        <v>140.87619999999998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128</v>
      </c>
      <c r="AT127" s="156" t="s">
        <v>125</v>
      </c>
      <c r="AU127" s="156" t="s">
        <v>74</v>
      </c>
      <c r="AY127" s="14" t="s">
        <v>123</v>
      </c>
      <c r="BE127" s="157">
        <f>IF(N127="základná",J127,0)</f>
        <v>0</v>
      </c>
      <c r="BF127" s="157">
        <f>IF(N127="znížená",J127,0)</f>
        <v>0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129</v>
      </c>
      <c r="BK127" s="157">
        <f>ROUND(I127*H127,2)</f>
        <v>0</v>
      </c>
      <c r="BL127" s="14" t="s">
        <v>128</v>
      </c>
      <c r="BM127" s="156" t="s">
        <v>194</v>
      </c>
    </row>
    <row r="128" spans="1:65" s="2" customFormat="1" ht="16.5" customHeight="1" x14ac:dyDescent="0.2">
      <c r="A128" s="173"/>
      <c r="B128" s="144"/>
      <c r="C128" s="145">
        <v>5</v>
      </c>
      <c r="D128" s="145" t="s">
        <v>125</v>
      </c>
      <c r="E128" s="146" t="s">
        <v>221</v>
      </c>
      <c r="F128" s="147" t="s">
        <v>222</v>
      </c>
      <c r="G128" s="148" t="s">
        <v>161</v>
      </c>
      <c r="H128" s="149">
        <v>34</v>
      </c>
      <c r="I128" s="150"/>
      <c r="J128" s="150">
        <f>ROUND(I128*H128,2)</f>
        <v>0</v>
      </c>
      <c r="K128" s="180"/>
      <c r="L128" s="27"/>
      <c r="M128" s="152"/>
      <c r="N128" s="153"/>
      <c r="O128" s="154"/>
      <c r="P128" s="154"/>
      <c r="Q128" s="154"/>
      <c r="R128" s="154"/>
      <c r="S128" s="154"/>
      <c r="T128" s="155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R128" s="156"/>
      <c r="AT128" s="156"/>
      <c r="AU128" s="156"/>
      <c r="AY128" s="14"/>
      <c r="BE128" s="157"/>
      <c r="BF128" s="157"/>
      <c r="BG128" s="157"/>
      <c r="BH128" s="157"/>
      <c r="BI128" s="157"/>
      <c r="BJ128" s="14"/>
      <c r="BK128" s="157"/>
      <c r="BL128" s="14"/>
      <c r="BM128" s="156"/>
    </row>
    <row r="129" spans="1:65" s="12" customFormat="1" ht="25.9" customHeight="1" x14ac:dyDescent="0.2">
      <c r="B129" s="132"/>
      <c r="D129" s="133" t="s">
        <v>65</v>
      </c>
      <c r="E129" s="134" t="s">
        <v>144</v>
      </c>
      <c r="F129" s="134" t="s">
        <v>148</v>
      </c>
      <c r="J129" s="135">
        <f>BK129</f>
        <v>0</v>
      </c>
      <c r="L129" s="132"/>
      <c r="M129" s="136"/>
      <c r="N129" s="137"/>
      <c r="O129" s="137"/>
      <c r="P129" s="138">
        <f>SUM(P130:P132)</f>
        <v>70.123919999999998</v>
      </c>
      <c r="Q129" s="137"/>
      <c r="R129" s="138">
        <f>SUM(R130:R132)</f>
        <v>0</v>
      </c>
      <c r="S129" s="137"/>
      <c r="T129" s="139">
        <f>SUM(T130:T132)</f>
        <v>0</v>
      </c>
      <c r="AR129" s="133" t="s">
        <v>74</v>
      </c>
      <c r="AT129" s="140" t="s">
        <v>65</v>
      </c>
      <c r="AU129" s="140" t="s">
        <v>66</v>
      </c>
      <c r="AY129" s="133" t="s">
        <v>123</v>
      </c>
      <c r="BK129" s="141">
        <f>SUM(BK130:BK132)</f>
        <v>0</v>
      </c>
    </row>
    <row r="130" spans="1:65" s="2" customFormat="1" ht="24.2" customHeight="1" x14ac:dyDescent="0.2">
      <c r="A130" s="26"/>
      <c r="B130" s="144"/>
      <c r="C130" s="145">
        <v>6</v>
      </c>
      <c r="D130" s="145" t="s">
        <v>125</v>
      </c>
      <c r="E130" s="146" t="s">
        <v>149</v>
      </c>
      <c r="F130" s="147" t="s">
        <v>150</v>
      </c>
      <c r="G130" s="148" t="s">
        <v>138</v>
      </c>
      <c r="H130" s="149">
        <v>15</v>
      </c>
      <c r="I130" s="150"/>
      <c r="J130" s="150">
        <f>ROUND(I130*H130,2)</f>
        <v>0</v>
      </c>
      <c r="K130" s="151"/>
      <c r="L130" s="27"/>
      <c r="M130" s="152" t="s">
        <v>1</v>
      </c>
      <c r="N130" s="153" t="s">
        <v>32</v>
      </c>
      <c r="O130" s="154">
        <v>0.185</v>
      </c>
      <c r="P130" s="154">
        <f>O130*H130</f>
        <v>2.7749999999999999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128</v>
      </c>
      <c r="AT130" s="156" t="s">
        <v>125</v>
      </c>
      <c r="AU130" s="156" t="s">
        <v>74</v>
      </c>
      <c r="AY130" s="14" t="s">
        <v>123</v>
      </c>
      <c r="BE130" s="157">
        <f>IF(N130="základná",J130,0)</f>
        <v>0</v>
      </c>
      <c r="BF130" s="157">
        <f>IF(N130="znížená",J130,0)</f>
        <v>0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4" t="s">
        <v>129</v>
      </c>
      <c r="BK130" s="157">
        <f>ROUND(I130*H130,2)</f>
        <v>0</v>
      </c>
      <c r="BL130" s="14" t="s">
        <v>128</v>
      </c>
      <c r="BM130" s="156" t="s">
        <v>195</v>
      </c>
    </row>
    <row r="131" spans="1:65" s="2" customFormat="1" ht="16.5" customHeight="1" x14ac:dyDescent="0.2">
      <c r="A131" s="26"/>
      <c r="B131" s="144"/>
      <c r="C131" s="145">
        <v>7</v>
      </c>
      <c r="D131" s="145" t="s">
        <v>125</v>
      </c>
      <c r="E131" s="146" t="s">
        <v>155</v>
      </c>
      <c r="F131" s="147" t="s">
        <v>220</v>
      </c>
      <c r="G131" s="148" t="s">
        <v>127</v>
      </c>
      <c r="H131" s="149">
        <v>1135</v>
      </c>
      <c r="I131" s="150"/>
      <c r="J131" s="150">
        <f>ROUND(I131*H131,2)</f>
        <v>0</v>
      </c>
      <c r="K131" s="151"/>
      <c r="L131" s="27"/>
      <c r="M131" s="152" t="s">
        <v>1</v>
      </c>
      <c r="N131" s="153" t="s">
        <v>32</v>
      </c>
      <c r="O131" s="154">
        <v>5.8000000000000003E-2</v>
      </c>
      <c r="P131" s="154">
        <f>O131*H131</f>
        <v>65.83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128</v>
      </c>
      <c r="AT131" s="156" t="s">
        <v>125</v>
      </c>
      <c r="AU131" s="156" t="s">
        <v>74</v>
      </c>
      <c r="AY131" s="14" t="s">
        <v>123</v>
      </c>
      <c r="BE131" s="157">
        <f>IF(N131="základná",J131,0)</f>
        <v>0</v>
      </c>
      <c r="BF131" s="157">
        <f>IF(N131="znížená",J131,0)</f>
        <v>0</v>
      </c>
      <c r="BG131" s="157">
        <f>IF(N131="zákl. prenesená",J131,0)</f>
        <v>0</v>
      </c>
      <c r="BH131" s="157">
        <f>IF(N131="zníž. prenesená",J131,0)</f>
        <v>0</v>
      </c>
      <c r="BI131" s="157">
        <f>IF(N131="nulová",J131,0)</f>
        <v>0</v>
      </c>
      <c r="BJ131" s="14" t="s">
        <v>129</v>
      </c>
      <c r="BK131" s="157">
        <f>ROUND(I131*H131,2)</f>
        <v>0</v>
      </c>
      <c r="BL131" s="14" t="s">
        <v>128</v>
      </c>
      <c r="BM131" s="156" t="s">
        <v>196</v>
      </c>
    </row>
    <row r="132" spans="1:65" s="2" customFormat="1" ht="21.75" customHeight="1" x14ac:dyDescent="0.2">
      <c r="A132" s="26"/>
      <c r="B132" s="144"/>
      <c r="C132" s="145">
        <v>8</v>
      </c>
      <c r="D132" s="145" t="s">
        <v>125</v>
      </c>
      <c r="E132" s="146" t="s">
        <v>159</v>
      </c>
      <c r="F132" s="147" t="s">
        <v>160</v>
      </c>
      <c r="G132" s="148" t="s">
        <v>161</v>
      </c>
      <c r="H132" s="149">
        <v>2.54</v>
      </c>
      <c r="I132" s="150"/>
      <c r="J132" s="150">
        <f>ROUND(I132*H132,2)</f>
        <v>0</v>
      </c>
      <c r="K132" s="151"/>
      <c r="L132" s="27"/>
      <c r="M132" s="152" t="s">
        <v>1</v>
      </c>
      <c r="N132" s="153" t="s">
        <v>32</v>
      </c>
      <c r="O132" s="154">
        <v>0.59799999999999998</v>
      </c>
      <c r="P132" s="154">
        <f>O132*H132</f>
        <v>1.51892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128</v>
      </c>
      <c r="AT132" s="156" t="s">
        <v>125</v>
      </c>
      <c r="AU132" s="156" t="s">
        <v>74</v>
      </c>
      <c r="AY132" s="14" t="s">
        <v>123</v>
      </c>
      <c r="BE132" s="157">
        <f>IF(N132="základná",J132,0)</f>
        <v>0</v>
      </c>
      <c r="BF132" s="157">
        <f>IF(N132="znížená",J132,0)</f>
        <v>0</v>
      </c>
      <c r="BG132" s="157">
        <f>IF(N132="zákl. prenesená",J132,0)</f>
        <v>0</v>
      </c>
      <c r="BH132" s="157">
        <f>IF(N132="zníž. prenesená",J132,0)</f>
        <v>0</v>
      </c>
      <c r="BI132" s="157">
        <f>IF(N132="nulová",J132,0)</f>
        <v>0</v>
      </c>
      <c r="BJ132" s="14" t="s">
        <v>129</v>
      </c>
      <c r="BK132" s="157">
        <f>ROUND(I132*H132,2)</f>
        <v>0</v>
      </c>
      <c r="BL132" s="14" t="s">
        <v>128</v>
      </c>
      <c r="BM132" s="156" t="s">
        <v>197</v>
      </c>
    </row>
    <row r="133" spans="1:65" s="2" customFormat="1" ht="21.75" customHeight="1" x14ac:dyDescent="0.2">
      <c r="A133" s="173"/>
      <c r="B133" s="144"/>
      <c r="C133" s="12"/>
      <c r="D133" s="133" t="s">
        <v>65</v>
      </c>
      <c r="E133" s="142" t="s">
        <v>140</v>
      </c>
      <c r="F133" s="142" t="s">
        <v>165</v>
      </c>
      <c r="G133" s="12"/>
      <c r="H133" s="12"/>
      <c r="I133" s="12"/>
      <c r="J133" s="143">
        <f>J134</f>
        <v>0</v>
      </c>
      <c r="K133" s="180"/>
      <c r="L133" s="27"/>
      <c r="M133" s="181"/>
      <c r="N133" s="153"/>
      <c r="O133" s="154"/>
      <c r="P133" s="154"/>
      <c r="Q133" s="154"/>
      <c r="R133" s="154"/>
      <c r="S133" s="154"/>
      <c r="T133" s="154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R133" s="156"/>
      <c r="AT133" s="156"/>
      <c r="AU133" s="156"/>
      <c r="AY133" s="14"/>
      <c r="BE133" s="157"/>
      <c r="BF133" s="157"/>
      <c r="BG133" s="157"/>
      <c r="BH133" s="157"/>
      <c r="BI133" s="157"/>
      <c r="BJ133" s="14"/>
      <c r="BK133" s="157"/>
      <c r="BL133" s="14"/>
      <c r="BM133" s="156"/>
    </row>
    <row r="134" spans="1:65" s="2" customFormat="1" ht="21.75" customHeight="1" x14ac:dyDescent="0.2">
      <c r="A134" s="173"/>
      <c r="B134" s="144"/>
      <c r="C134" s="145">
        <v>9</v>
      </c>
      <c r="D134" s="145" t="s">
        <v>125</v>
      </c>
      <c r="E134" s="146" t="s">
        <v>167</v>
      </c>
      <c r="F134" s="147" t="s">
        <v>168</v>
      </c>
      <c r="G134" s="148" t="s">
        <v>169</v>
      </c>
      <c r="H134" s="149">
        <v>2</v>
      </c>
      <c r="I134" s="150"/>
      <c r="J134" s="150">
        <f>ROUND(I134*H134,2)</f>
        <v>0</v>
      </c>
      <c r="K134" s="180"/>
      <c r="L134" s="27"/>
      <c r="M134" s="181"/>
      <c r="N134" s="153"/>
      <c r="O134" s="154"/>
      <c r="P134" s="154"/>
      <c r="Q134" s="154"/>
      <c r="R134" s="154"/>
      <c r="S134" s="154"/>
      <c r="T134" s="154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R134" s="156"/>
      <c r="AT134" s="156"/>
      <c r="AU134" s="156"/>
      <c r="AY134" s="14"/>
      <c r="BE134" s="157"/>
      <c r="BF134" s="157"/>
      <c r="BG134" s="157"/>
      <c r="BH134" s="157"/>
      <c r="BI134" s="157"/>
      <c r="BJ134" s="14"/>
      <c r="BK134" s="157"/>
      <c r="BL134" s="14"/>
      <c r="BM134" s="156"/>
    </row>
    <row r="135" spans="1:65" s="2" customFormat="1" ht="6.95" customHeight="1" x14ac:dyDescent="0.2">
      <c r="A135" s="26"/>
      <c r="B135" s="44"/>
      <c r="C135" s="45"/>
      <c r="D135" s="45"/>
      <c r="E135" s="45"/>
      <c r="F135" s="45"/>
      <c r="G135" s="45"/>
      <c r="H135" s="45"/>
      <c r="I135" s="45"/>
      <c r="J135" s="45"/>
      <c r="K135" s="45"/>
      <c r="L135" s="27"/>
      <c r="M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</sheetData>
  <autoFilter ref="C120:K132" xr:uid="{00000000-0009-0000-0000-000002000000}"/>
  <mergeCells count="8">
    <mergeCell ref="E111:H111"/>
    <mergeCell ref="E113:H113"/>
    <mergeCell ref="L2:V2"/>
    <mergeCell ref="E7:H7"/>
    <mergeCell ref="E9:H9"/>
    <mergeCell ref="E27:H27"/>
    <mergeCell ref="E85:H85"/>
    <mergeCell ref="E87:H87"/>
  </mergeCells>
  <phoneticPr fontId="0" type="noConversion"/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C5EA8-1B7E-42FE-A333-62C8C2404E86}">
  <sheetPr>
    <pageSetUpPr fitToPage="1"/>
  </sheetPr>
  <dimension ref="A1:BM133"/>
  <sheetViews>
    <sheetView showGridLines="0" topLeftCell="A107" workbookViewId="0">
      <selection activeCell="I120" sqref="I120:I132"/>
    </sheetView>
  </sheetViews>
  <sheetFormatPr defaultRowHeight="11.25" x14ac:dyDescent="0.2"/>
  <cols>
    <col min="1" max="1" width="8.33203125" style="164" customWidth="1"/>
    <col min="2" max="2" width="1.1640625" style="164" customWidth="1"/>
    <col min="3" max="3" width="4.1640625" style="164" customWidth="1"/>
    <col min="4" max="4" width="4.33203125" style="164" customWidth="1"/>
    <col min="5" max="5" width="17.1640625" style="164" customWidth="1"/>
    <col min="6" max="6" width="50.83203125" style="164" customWidth="1"/>
    <col min="7" max="7" width="7.5" style="164" customWidth="1"/>
    <col min="8" max="8" width="14" style="164" customWidth="1"/>
    <col min="9" max="9" width="15.83203125" style="164" customWidth="1"/>
    <col min="10" max="10" width="22.33203125" style="164" customWidth="1"/>
    <col min="11" max="11" width="22.33203125" style="164" hidden="1" customWidth="1"/>
    <col min="12" max="12" width="9.33203125" style="164" customWidth="1"/>
    <col min="13" max="13" width="10.83203125" style="164" hidden="1" customWidth="1"/>
    <col min="14" max="14" width="9.33203125" style="164"/>
    <col min="15" max="20" width="14.1640625" style="164" hidden="1" customWidth="1"/>
    <col min="21" max="21" width="16.33203125" style="164" hidden="1" customWidth="1"/>
    <col min="22" max="22" width="12.33203125" style="164" customWidth="1"/>
    <col min="23" max="23" width="16.33203125" style="164" customWidth="1"/>
    <col min="24" max="24" width="12.33203125" style="164" customWidth="1"/>
    <col min="25" max="25" width="15" style="164" customWidth="1"/>
    <col min="26" max="26" width="11" style="164" customWidth="1"/>
    <col min="27" max="27" width="15" style="164" customWidth="1"/>
    <col min="28" max="28" width="16.33203125" style="164" customWidth="1"/>
    <col min="29" max="29" width="11" style="164" customWidth="1"/>
    <col min="30" max="30" width="15" style="164" customWidth="1"/>
    <col min="31" max="31" width="16.33203125" style="164" customWidth="1"/>
    <col min="32" max="16384" width="9.33203125" style="164"/>
  </cols>
  <sheetData>
    <row r="1" spans="1:46" x14ac:dyDescent="0.2">
      <c r="A1" s="90"/>
    </row>
    <row r="2" spans="1:46" ht="36.950000000000003" customHeight="1" x14ac:dyDescent="0.2">
      <c r="L2" s="211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81</v>
      </c>
    </row>
    <row r="3" spans="1:46" ht="6.95" hidden="1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ht="24.95" hidden="1" customHeight="1" x14ac:dyDescent="0.2">
      <c r="B4" s="17"/>
      <c r="D4" s="18" t="s">
        <v>94</v>
      </c>
      <c r="L4" s="17"/>
      <c r="M4" s="91" t="s">
        <v>9</v>
      </c>
      <c r="AT4" s="14" t="s">
        <v>3</v>
      </c>
    </row>
    <row r="5" spans="1:46" ht="6.95" hidden="1" customHeight="1" x14ac:dyDescent="0.2">
      <c r="B5" s="17"/>
      <c r="L5" s="17"/>
    </row>
    <row r="6" spans="1:46" ht="12" hidden="1" customHeight="1" x14ac:dyDescent="0.2">
      <c r="B6" s="17"/>
      <c r="D6" s="172" t="s">
        <v>12</v>
      </c>
      <c r="L6" s="17"/>
    </row>
    <row r="7" spans="1:46" ht="16.5" hidden="1" customHeight="1" x14ac:dyDescent="0.2">
      <c r="B7" s="17"/>
      <c r="E7" s="219" t="str">
        <f>'Rekapitulácia stavby'!K6</f>
        <v>Moravský Sv. Ján - asfaltovanie 2024</v>
      </c>
      <c r="F7" s="220"/>
      <c r="G7" s="220"/>
      <c r="H7" s="220"/>
      <c r="L7" s="17"/>
    </row>
    <row r="8" spans="1:46" s="2" customFormat="1" ht="12" hidden="1" customHeight="1" x14ac:dyDescent="0.2">
      <c r="A8" s="173"/>
      <c r="B8" s="27"/>
      <c r="C8" s="173"/>
      <c r="D8" s="172" t="s">
        <v>95</v>
      </c>
      <c r="E8" s="173"/>
      <c r="F8" s="173"/>
      <c r="G8" s="173"/>
      <c r="H8" s="173"/>
      <c r="I8" s="173"/>
      <c r="J8" s="173"/>
      <c r="K8" s="173"/>
      <c r="L8" s="39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</row>
    <row r="9" spans="1:46" s="2" customFormat="1" ht="16.5" hidden="1" customHeight="1" x14ac:dyDescent="0.2">
      <c r="A9" s="173"/>
      <c r="B9" s="27"/>
      <c r="C9" s="173"/>
      <c r="D9" s="173"/>
      <c r="E9" s="182" t="s">
        <v>198</v>
      </c>
      <c r="F9" s="221"/>
      <c r="G9" s="221"/>
      <c r="H9" s="221"/>
      <c r="I9" s="173"/>
      <c r="J9" s="173"/>
      <c r="K9" s="173"/>
      <c r="L9" s="39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</row>
    <row r="10" spans="1:46" s="2" customFormat="1" hidden="1" x14ac:dyDescent="0.2">
      <c r="A10" s="173"/>
      <c r="B10" s="27"/>
      <c r="C10" s="173"/>
      <c r="D10" s="173"/>
      <c r="E10" s="173"/>
      <c r="F10" s="173"/>
      <c r="G10" s="173"/>
      <c r="H10" s="173"/>
      <c r="I10" s="173"/>
      <c r="J10" s="173"/>
      <c r="K10" s="173"/>
      <c r="L10" s="39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</row>
    <row r="11" spans="1:46" s="2" customFormat="1" ht="12" hidden="1" customHeight="1" x14ac:dyDescent="0.2">
      <c r="A11" s="173"/>
      <c r="B11" s="27"/>
      <c r="C11" s="173"/>
      <c r="D11" s="172" t="s">
        <v>13</v>
      </c>
      <c r="E11" s="173"/>
      <c r="F11" s="165" t="s">
        <v>16</v>
      </c>
      <c r="G11" s="173"/>
      <c r="H11" s="173"/>
      <c r="I11" s="172" t="s">
        <v>14</v>
      </c>
      <c r="J11" s="165" t="s">
        <v>1</v>
      </c>
      <c r="K11" s="173"/>
      <c r="L11" s="39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</row>
    <row r="12" spans="1:46" s="2" customFormat="1" ht="12" hidden="1" customHeight="1" x14ac:dyDescent="0.2">
      <c r="A12" s="173"/>
      <c r="B12" s="27"/>
      <c r="C12" s="173"/>
      <c r="D12" s="172" t="s">
        <v>15</v>
      </c>
      <c r="E12" s="173"/>
      <c r="F12" s="165" t="s">
        <v>16</v>
      </c>
      <c r="G12" s="173"/>
      <c r="H12" s="173"/>
      <c r="I12" s="172" t="s">
        <v>17</v>
      </c>
      <c r="J12" s="171">
        <f>'Rekapitulácia stavby'!AN8</f>
        <v>45450</v>
      </c>
      <c r="K12" s="173"/>
      <c r="L12" s="39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</row>
    <row r="13" spans="1:46" s="2" customFormat="1" ht="10.9" hidden="1" customHeight="1" x14ac:dyDescent="0.2">
      <c r="A13" s="173"/>
      <c r="B13" s="27"/>
      <c r="C13" s="173"/>
      <c r="D13" s="173"/>
      <c r="E13" s="173"/>
      <c r="F13" s="173"/>
      <c r="G13" s="173"/>
      <c r="H13" s="173"/>
      <c r="I13" s="173"/>
      <c r="J13" s="173"/>
      <c r="K13" s="173"/>
      <c r="L13" s="39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</row>
    <row r="14" spans="1:46" s="2" customFormat="1" ht="12" hidden="1" customHeight="1" x14ac:dyDescent="0.2">
      <c r="A14" s="173"/>
      <c r="B14" s="27"/>
      <c r="C14" s="173"/>
      <c r="D14" s="172" t="s">
        <v>18</v>
      </c>
      <c r="E14" s="173"/>
      <c r="F14" s="173"/>
      <c r="G14" s="173"/>
      <c r="H14" s="173"/>
      <c r="I14" s="172" t="s">
        <v>19</v>
      </c>
      <c r="J14" s="165" t="s">
        <v>1</v>
      </c>
      <c r="K14" s="173"/>
      <c r="L14" s="39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</row>
    <row r="15" spans="1:46" s="2" customFormat="1" ht="18" hidden="1" customHeight="1" x14ac:dyDescent="0.2">
      <c r="A15" s="173"/>
      <c r="B15" s="27"/>
      <c r="C15" s="173"/>
      <c r="D15" s="173"/>
      <c r="E15" s="165" t="s">
        <v>16</v>
      </c>
      <c r="F15" s="173"/>
      <c r="G15" s="173"/>
      <c r="H15" s="173"/>
      <c r="I15" s="172" t="s">
        <v>20</v>
      </c>
      <c r="J15" s="165" t="s">
        <v>1</v>
      </c>
      <c r="K15" s="173"/>
      <c r="L15" s="39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</row>
    <row r="16" spans="1:46" s="2" customFormat="1" ht="6.95" hidden="1" customHeight="1" x14ac:dyDescent="0.2">
      <c r="A16" s="173"/>
      <c r="B16" s="27"/>
      <c r="C16" s="173"/>
      <c r="D16" s="173"/>
      <c r="E16" s="173"/>
      <c r="F16" s="173"/>
      <c r="G16" s="173"/>
      <c r="H16" s="173"/>
      <c r="I16" s="173"/>
      <c r="J16" s="173"/>
      <c r="K16" s="173"/>
      <c r="L16" s="39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</row>
    <row r="17" spans="1:31" s="2" customFormat="1" ht="12" hidden="1" customHeight="1" x14ac:dyDescent="0.2">
      <c r="A17" s="173"/>
      <c r="B17" s="27"/>
      <c r="C17" s="173"/>
      <c r="D17" s="172" t="s">
        <v>21</v>
      </c>
      <c r="E17" s="173"/>
      <c r="F17" s="173"/>
      <c r="G17" s="173"/>
      <c r="H17" s="173"/>
      <c r="I17" s="172" t="s">
        <v>19</v>
      </c>
      <c r="J17" s="165" t="s">
        <v>1</v>
      </c>
      <c r="K17" s="173"/>
      <c r="L17" s="39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</row>
    <row r="18" spans="1:31" s="2" customFormat="1" ht="18" hidden="1" customHeight="1" x14ac:dyDescent="0.2">
      <c r="A18" s="173"/>
      <c r="B18" s="27"/>
      <c r="C18" s="173"/>
      <c r="D18" s="173"/>
      <c r="E18" s="165" t="s">
        <v>16</v>
      </c>
      <c r="F18" s="173"/>
      <c r="G18" s="173"/>
      <c r="H18" s="173"/>
      <c r="I18" s="172" t="s">
        <v>20</v>
      </c>
      <c r="J18" s="165" t="s">
        <v>1</v>
      </c>
      <c r="K18" s="173"/>
      <c r="L18" s="39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</row>
    <row r="19" spans="1:31" s="2" customFormat="1" ht="6.95" hidden="1" customHeight="1" x14ac:dyDescent="0.2">
      <c r="A19" s="173"/>
      <c r="B19" s="27"/>
      <c r="C19" s="173"/>
      <c r="D19" s="173"/>
      <c r="E19" s="173"/>
      <c r="F19" s="173"/>
      <c r="G19" s="173"/>
      <c r="H19" s="173"/>
      <c r="I19" s="173"/>
      <c r="J19" s="173"/>
      <c r="K19" s="173"/>
      <c r="L19" s="39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</row>
    <row r="20" spans="1:31" s="2" customFormat="1" ht="12" hidden="1" customHeight="1" x14ac:dyDescent="0.2">
      <c r="A20" s="173"/>
      <c r="B20" s="27"/>
      <c r="C20" s="173"/>
      <c r="D20" s="172" t="s">
        <v>22</v>
      </c>
      <c r="E20" s="173"/>
      <c r="F20" s="173"/>
      <c r="G20" s="173"/>
      <c r="H20" s="173"/>
      <c r="I20" s="172" t="s">
        <v>19</v>
      </c>
      <c r="J20" s="165" t="s">
        <v>1</v>
      </c>
      <c r="K20" s="173"/>
      <c r="L20" s="39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</row>
    <row r="21" spans="1:31" s="2" customFormat="1" ht="18" hidden="1" customHeight="1" x14ac:dyDescent="0.2">
      <c r="A21" s="173"/>
      <c r="B21" s="27"/>
      <c r="C21" s="173"/>
      <c r="D21" s="173"/>
      <c r="E21" s="165" t="s">
        <v>172</v>
      </c>
      <c r="F21" s="173"/>
      <c r="G21" s="173"/>
      <c r="H21" s="173"/>
      <c r="I21" s="172" t="s">
        <v>20</v>
      </c>
      <c r="J21" s="165" t="s">
        <v>1</v>
      </c>
      <c r="K21" s="173"/>
      <c r="L21" s="39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</row>
    <row r="22" spans="1:31" s="2" customFormat="1" ht="6.95" hidden="1" customHeight="1" x14ac:dyDescent="0.2">
      <c r="A22" s="173"/>
      <c r="B22" s="27"/>
      <c r="C22" s="173"/>
      <c r="D22" s="173"/>
      <c r="E22" s="173"/>
      <c r="F22" s="173"/>
      <c r="G22" s="173"/>
      <c r="H22" s="173"/>
      <c r="I22" s="173"/>
      <c r="J22" s="173"/>
      <c r="K22" s="173"/>
      <c r="L22" s="39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</row>
    <row r="23" spans="1:31" s="2" customFormat="1" ht="12" hidden="1" customHeight="1" x14ac:dyDescent="0.2">
      <c r="A23" s="173"/>
      <c r="B23" s="27"/>
      <c r="C23" s="173"/>
      <c r="D23" s="172" t="s">
        <v>24</v>
      </c>
      <c r="E23" s="173"/>
      <c r="F23" s="173"/>
      <c r="G23" s="173"/>
      <c r="H23" s="173"/>
      <c r="I23" s="172" t="s">
        <v>19</v>
      </c>
      <c r="J23" s="165" t="s">
        <v>1</v>
      </c>
      <c r="K23" s="173"/>
      <c r="L23" s="39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</row>
    <row r="24" spans="1:31" s="2" customFormat="1" ht="18" hidden="1" customHeight="1" x14ac:dyDescent="0.2">
      <c r="A24" s="173"/>
      <c r="B24" s="27"/>
      <c r="C24" s="173"/>
      <c r="D24" s="173"/>
      <c r="E24" s="165" t="s">
        <v>97</v>
      </c>
      <c r="F24" s="173"/>
      <c r="G24" s="173"/>
      <c r="H24" s="173"/>
      <c r="I24" s="172" t="s">
        <v>20</v>
      </c>
      <c r="J24" s="165" t="s">
        <v>1</v>
      </c>
      <c r="K24" s="173"/>
      <c r="L24" s="39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</row>
    <row r="25" spans="1:31" s="2" customFormat="1" ht="6.95" hidden="1" customHeight="1" x14ac:dyDescent="0.2">
      <c r="A25" s="173"/>
      <c r="B25" s="27"/>
      <c r="C25" s="173"/>
      <c r="D25" s="173"/>
      <c r="E25" s="173"/>
      <c r="F25" s="173"/>
      <c r="G25" s="173"/>
      <c r="H25" s="173"/>
      <c r="I25" s="173"/>
      <c r="J25" s="173"/>
      <c r="K25" s="173"/>
      <c r="L25" s="39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</row>
    <row r="26" spans="1:31" s="2" customFormat="1" ht="12" hidden="1" customHeight="1" x14ac:dyDescent="0.2">
      <c r="A26" s="173"/>
      <c r="B26" s="27"/>
      <c r="C26" s="173"/>
      <c r="D26" s="172" t="s">
        <v>25</v>
      </c>
      <c r="E26" s="173"/>
      <c r="F26" s="173"/>
      <c r="G26" s="173"/>
      <c r="H26" s="173"/>
      <c r="I26" s="173"/>
      <c r="J26" s="173"/>
      <c r="K26" s="173"/>
      <c r="L26" s="39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</row>
    <row r="27" spans="1:31" s="8" customFormat="1" ht="16.5" hidden="1" customHeight="1" x14ac:dyDescent="0.2">
      <c r="A27" s="92"/>
      <c r="B27" s="93"/>
      <c r="C27" s="92"/>
      <c r="D27" s="92"/>
      <c r="E27" s="207" t="s">
        <v>1</v>
      </c>
      <c r="F27" s="207"/>
      <c r="G27" s="207"/>
      <c r="H27" s="20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 x14ac:dyDescent="0.2">
      <c r="A28" s="173"/>
      <c r="B28" s="27"/>
      <c r="C28" s="173"/>
      <c r="D28" s="173"/>
      <c r="E28" s="173"/>
      <c r="F28" s="173"/>
      <c r="G28" s="173"/>
      <c r="H28" s="173"/>
      <c r="I28" s="173"/>
      <c r="J28" s="173"/>
      <c r="K28" s="173"/>
      <c r="L28" s="39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</row>
    <row r="29" spans="1:31" s="2" customFormat="1" ht="6.95" hidden="1" customHeight="1" x14ac:dyDescent="0.2">
      <c r="A29" s="173"/>
      <c r="B29" s="27"/>
      <c r="C29" s="173"/>
      <c r="D29" s="63"/>
      <c r="E29" s="63"/>
      <c r="F29" s="63"/>
      <c r="G29" s="63"/>
      <c r="H29" s="63"/>
      <c r="I29" s="63"/>
      <c r="J29" s="63"/>
      <c r="K29" s="63"/>
      <c r="L29" s="39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</row>
    <row r="30" spans="1:31" s="2" customFormat="1" ht="25.35" hidden="1" customHeight="1" x14ac:dyDescent="0.2">
      <c r="A30" s="173"/>
      <c r="B30" s="27"/>
      <c r="C30" s="173"/>
      <c r="D30" s="95" t="s">
        <v>26</v>
      </c>
      <c r="E30" s="173"/>
      <c r="F30" s="173"/>
      <c r="G30" s="173"/>
      <c r="H30" s="173"/>
      <c r="I30" s="173"/>
      <c r="J30" s="170">
        <f>ROUND(J118, 2)</f>
        <v>0</v>
      </c>
      <c r="K30" s="173"/>
      <c r="L30" s="39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</row>
    <row r="31" spans="1:31" s="2" customFormat="1" ht="6.95" hidden="1" customHeight="1" x14ac:dyDescent="0.2">
      <c r="A31" s="173"/>
      <c r="B31" s="27"/>
      <c r="C31" s="173"/>
      <c r="D31" s="63"/>
      <c r="E31" s="63"/>
      <c r="F31" s="63"/>
      <c r="G31" s="63"/>
      <c r="H31" s="63"/>
      <c r="I31" s="63"/>
      <c r="J31" s="63"/>
      <c r="K31" s="63"/>
      <c r="L31" s="39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</row>
    <row r="32" spans="1:31" s="2" customFormat="1" ht="14.45" hidden="1" customHeight="1" x14ac:dyDescent="0.2">
      <c r="A32" s="173"/>
      <c r="B32" s="27"/>
      <c r="C32" s="173"/>
      <c r="D32" s="173"/>
      <c r="E32" s="173"/>
      <c r="F32" s="168" t="s">
        <v>28</v>
      </c>
      <c r="G32" s="173"/>
      <c r="H32" s="173"/>
      <c r="I32" s="168" t="s">
        <v>27</v>
      </c>
      <c r="J32" s="168" t="s">
        <v>29</v>
      </c>
      <c r="K32" s="173"/>
      <c r="L32" s="39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</row>
    <row r="33" spans="1:31" s="2" customFormat="1" ht="14.45" hidden="1" customHeight="1" x14ac:dyDescent="0.2">
      <c r="A33" s="173"/>
      <c r="B33" s="27"/>
      <c r="C33" s="173"/>
      <c r="D33" s="96" t="s">
        <v>30</v>
      </c>
      <c r="E33" s="32" t="s">
        <v>31</v>
      </c>
      <c r="F33" s="97">
        <f>ROUND((SUM(BE118:BE130)),  2)</f>
        <v>0</v>
      </c>
      <c r="G33" s="98"/>
      <c r="H33" s="98"/>
      <c r="I33" s="99">
        <v>0.2</v>
      </c>
      <c r="J33" s="97">
        <f>ROUND(((SUM(BE118:BE130))*I33),  2)</f>
        <v>0</v>
      </c>
      <c r="K33" s="173"/>
      <c r="L33" s="39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</row>
    <row r="34" spans="1:31" s="2" customFormat="1" ht="14.45" hidden="1" customHeight="1" x14ac:dyDescent="0.2">
      <c r="A34" s="173"/>
      <c r="B34" s="27"/>
      <c r="C34" s="173"/>
      <c r="D34" s="173"/>
      <c r="E34" s="32" t="s">
        <v>32</v>
      </c>
      <c r="F34" s="100">
        <f>ROUND((SUM(BF118:BF130)),  2)</f>
        <v>0</v>
      </c>
      <c r="G34" s="173"/>
      <c r="H34" s="173"/>
      <c r="I34" s="101">
        <v>0.2</v>
      </c>
      <c r="J34" s="100">
        <f>ROUND(((SUM(BF118:BF130))*I34),  2)</f>
        <v>0</v>
      </c>
      <c r="K34" s="173"/>
      <c r="L34" s="39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</row>
    <row r="35" spans="1:31" s="2" customFormat="1" ht="14.45" hidden="1" customHeight="1" x14ac:dyDescent="0.2">
      <c r="A35" s="173"/>
      <c r="B35" s="27"/>
      <c r="C35" s="173"/>
      <c r="D35" s="173"/>
      <c r="E35" s="172" t="s">
        <v>33</v>
      </c>
      <c r="F35" s="100">
        <f>ROUND((SUM(BG118:BG130)),  2)</f>
        <v>0</v>
      </c>
      <c r="G35" s="173"/>
      <c r="H35" s="173"/>
      <c r="I35" s="101">
        <v>0.2</v>
      </c>
      <c r="J35" s="100">
        <f>0</f>
        <v>0</v>
      </c>
      <c r="K35" s="173"/>
      <c r="L35" s="39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</row>
    <row r="36" spans="1:31" s="2" customFormat="1" ht="14.45" hidden="1" customHeight="1" x14ac:dyDescent="0.2">
      <c r="A36" s="173"/>
      <c r="B36" s="27"/>
      <c r="C36" s="173"/>
      <c r="D36" s="173"/>
      <c r="E36" s="172" t="s">
        <v>34</v>
      </c>
      <c r="F36" s="100">
        <f>ROUND((SUM(BH118:BH130)),  2)</f>
        <v>0</v>
      </c>
      <c r="G36" s="173"/>
      <c r="H36" s="173"/>
      <c r="I36" s="101">
        <v>0.2</v>
      </c>
      <c r="J36" s="100">
        <f>0</f>
        <v>0</v>
      </c>
      <c r="K36" s="173"/>
      <c r="L36" s="39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</row>
    <row r="37" spans="1:31" s="2" customFormat="1" ht="14.45" hidden="1" customHeight="1" x14ac:dyDescent="0.2">
      <c r="A37" s="173"/>
      <c r="B37" s="27"/>
      <c r="C37" s="173"/>
      <c r="D37" s="173"/>
      <c r="E37" s="32" t="s">
        <v>35</v>
      </c>
      <c r="F37" s="97">
        <f>ROUND((SUM(BI118:BI130)),  2)</f>
        <v>0</v>
      </c>
      <c r="G37" s="98"/>
      <c r="H37" s="98"/>
      <c r="I37" s="99">
        <v>0</v>
      </c>
      <c r="J37" s="97">
        <f>0</f>
        <v>0</v>
      </c>
      <c r="K37" s="173"/>
      <c r="L37" s="39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</row>
    <row r="38" spans="1:31" s="2" customFormat="1" ht="6.95" hidden="1" customHeight="1" x14ac:dyDescent="0.2">
      <c r="A38" s="173"/>
      <c r="B38" s="27"/>
      <c r="C38" s="173"/>
      <c r="D38" s="173"/>
      <c r="E38" s="173"/>
      <c r="F38" s="173"/>
      <c r="G38" s="173"/>
      <c r="H38" s="173"/>
      <c r="I38" s="173"/>
      <c r="J38" s="173"/>
      <c r="K38" s="173"/>
      <c r="L38" s="39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</row>
    <row r="39" spans="1:31" s="2" customFormat="1" ht="25.35" hidden="1" customHeight="1" x14ac:dyDescent="0.2">
      <c r="A39" s="173"/>
      <c r="B39" s="27"/>
      <c r="C39" s="102"/>
      <c r="D39" s="103" t="s">
        <v>36</v>
      </c>
      <c r="E39" s="57"/>
      <c r="F39" s="57"/>
      <c r="G39" s="104" t="s">
        <v>37</v>
      </c>
      <c r="H39" s="105" t="s">
        <v>38</v>
      </c>
      <c r="I39" s="57"/>
      <c r="J39" s="106">
        <f>SUM(J30:J37)</f>
        <v>0</v>
      </c>
      <c r="K39" s="107"/>
      <c r="L39" s="39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</row>
    <row r="40" spans="1:31" s="2" customFormat="1" ht="14.45" hidden="1" customHeight="1" x14ac:dyDescent="0.2">
      <c r="A40" s="173"/>
      <c r="B40" s="27"/>
      <c r="C40" s="173"/>
      <c r="D40" s="173"/>
      <c r="E40" s="173"/>
      <c r="F40" s="173"/>
      <c r="G40" s="173"/>
      <c r="H40" s="173"/>
      <c r="I40" s="173"/>
      <c r="J40" s="173"/>
      <c r="K40" s="173"/>
      <c r="L40" s="39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</row>
    <row r="41" spans="1:31" ht="14.45" hidden="1" customHeight="1" x14ac:dyDescent="0.2">
      <c r="B41" s="17"/>
      <c r="L41" s="17"/>
    </row>
    <row r="42" spans="1:31" ht="14.45" hidden="1" customHeight="1" x14ac:dyDescent="0.2">
      <c r="B42" s="17"/>
      <c r="L42" s="17"/>
    </row>
    <row r="43" spans="1:31" ht="14.45" hidden="1" customHeight="1" x14ac:dyDescent="0.2">
      <c r="B43" s="17"/>
      <c r="L43" s="17"/>
    </row>
    <row r="44" spans="1:31" ht="14.45" hidden="1" customHeight="1" x14ac:dyDescent="0.2">
      <c r="B44" s="17"/>
      <c r="L44" s="17"/>
    </row>
    <row r="45" spans="1:31" ht="14.45" hidden="1" customHeight="1" x14ac:dyDescent="0.2">
      <c r="B45" s="17"/>
      <c r="L45" s="17"/>
    </row>
    <row r="46" spans="1:31" ht="14.45" hidden="1" customHeight="1" x14ac:dyDescent="0.2">
      <c r="B46" s="17"/>
      <c r="L46" s="17"/>
    </row>
    <row r="47" spans="1:31" ht="14.45" hidden="1" customHeight="1" x14ac:dyDescent="0.2">
      <c r="B47" s="17"/>
      <c r="L47" s="17"/>
    </row>
    <row r="48" spans="1:31" ht="14.45" hidden="1" customHeight="1" x14ac:dyDescent="0.2">
      <c r="B48" s="17"/>
      <c r="L48" s="17"/>
    </row>
    <row r="49" spans="1:31" ht="14.45" hidden="1" customHeight="1" x14ac:dyDescent="0.2">
      <c r="B49" s="17"/>
      <c r="L49" s="17"/>
    </row>
    <row r="50" spans="1:31" s="2" customFormat="1" ht="14.45" hidden="1" customHeight="1" x14ac:dyDescent="0.2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 hidden="1" x14ac:dyDescent="0.2">
      <c r="B51" s="17"/>
      <c r="L51" s="17"/>
    </row>
    <row r="52" spans="1:31" hidden="1" x14ac:dyDescent="0.2">
      <c r="B52" s="17"/>
      <c r="L52" s="17"/>
    </row>
    <row r="53" spans="1:31" hidden="1" x14ac:dyDescent="0.2">
      <c r="B53" s="17"/>
      <c r="L53" s="17"/>
    </row>
    <row r="54" spans="1:31" hidden="1" x14ac:dyDescent="0.2">
      <c r="B54" s="17"/>
      <c r="L54" s="17"/>
    </row>
    <row r="55" spans="1:31" hidden="1" x14ac:dyDescent="0.2">
      <c r="B55" s="17"/>
      <c r="L55" s="17"/>
    </row>
    <row r="56" spans="1:31" hidden="1" x14ac:dyDescent="0.2">
      <c r="B56" s="17"/>
      <c r="L56" s="17"/>
    </row>
    <row r="57" spans="1:31" hidden="1" x14ac:dyDescent="0.2">
      <c r="B57" s="17"/>
      <c r="L57" s="17"/>
    </row>
    <row r="58" spans="1:31" hidden="1" x14ac:dyDescent="0.2">
      <c r="B58" s="17"/>
      <c r="L58" s="17"/>
    </row>
    <row r="59" spans="1:31" hidden="1" x14ac:dyDescent="0.2">
      <c r="B59" s="17"/>
      <c r="L59" s="17"/>
    </row>
    <row r="60" spans="1:31" hidden="1" x14ac:dyDescent="0.2">
      <c r="B60" s="17"/>
      <c r="L60" s="17"/>
    </row>
    <row r="61" spans="1:31" s="2" customFormat="1" ht="12.75" hidden="1" x14ac:dyDescent="0.2">
      <c r="A61" s="173"/>
      <c r="B61" s="27"/>
      <c r="C61" s="173"/>
      <c r="D61" s="42" t="s">
        <v>41</v>
      </c>
      <c r="E61" s="167"/>
      <c r="F61" s="108" t="s">
        <v>42</v>
      </c>
      <c r="G61" s="42" t="s">
        <v>41</v>
      </c>
      <c r="H61" s="167"/>
      <c r="I61" s="167"/>
      <c r="J61" s="109" t="s">
        <v>42</v>
      </c>
      <c r="K61" s="167"/>
      <c r="L61" s="39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</row>
    <row r="62" spans="1:31" hidden="1" x14ac:dyDescent="0.2">
      <c r="B62" s="17"/>
      <c r="L62" s="17"/>
    </row>
    <row r="63" spans="1:31" hidden="1" x14ac:dyDescent="0.2">
      <c r="B63" s="17"/>
      <c r="L63" s="17"/>
    </row>
    <row r="64" spans="1:31" hidden="1" x14ac:dyDescent="0.2">
      <c r="B64" s="17"/>
      <c r="L64" s="17"/>
    </row>
    <row r="65" spans="1:31" s="2" customFormat="1" ht="12.75" hidden="1" x14ac:dyDescent="0.2">
      <c r="A65" s="173"/>
      <c r="B65" s="27"/>
      <c r="C65" s="173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</row>
    <row r="66" spans="1:31" hidden="1" x14ac:dyDescent="0.2">
      <c r="B66" s="17"/>
      <c r="L66" s="17"/>
    </row>
    <row r="67" spans="1:31" hidden="1" x14ac:dyDescent="0.2">
      <c r="B67" s="17"/>
      <c r="L67" s="17"/>
    </row>
    <row r="68" spans="1:31" hidden="1" x14ac:dyDescent="0.2">
      <c r="B68" s="17"/>
      <c r="L68" s="17"/>
    </row>
    <row r="69" spans="1:31" hidden="1" x14ac:dyDescent="0.2">
      <c r="B69" s="17"/>
      <c r="L69" s="17"/>
    </row>
    <row r="70" spans="1:31" hidden="1" x14ac:dyDescent="0.2">
      <c r="B70" s="17"/>
      <c r="L70" s="17"/>
    </row>
    <row r="71" spans="1:31" hidden="1" x14ac:dyDescent="0.2">
      <c r="B71" s="17"/>
      <c r="L71" s="17"/>
    </row>
    <row r="72" spans="1:31" hidden="1" x14ac:dyDescent="0.2">
      <c r="B72" s="17"/>
      <c r="L72" s="17"/>
    </row>
    <row r="73" spans="1:31" hidden="1" x14ac:dyDescent="0.2">
      <c r="B73" s="17"/>
      <c r="L73" s="17"/>
    </row>
    <row r="74" spans="1:31" hidden="1" x14ac:dyDescent="0.2">
      <c r="B74" s="17"/>
      <c r="L74" s="17"/>
    </row>
    <row r="75" spans="1:31" hidden="1" x14ac:dyDescent="0.2">
      <c r="B75" s="17"/>
      <c r="L75" s="17"/>
    </row>
    <row r="76" spans="1:31" s="2" customFormat="1" ht="12.75" hidden="1" x14ac:dyDescent="0.2">
      <c r="A76" s="173"/>
      <c r="B76" s="27"/>
      <c r="C76" s="173"/>
      <c r="D76" s="42" t="s">
        <v>41</v>
      </c>
      <c r="E76" s="167"/>
      <c r="F76" s="108" t="s">
        <v>42</v>
      </c>
      <c r="G76" s="42" t="s">
        <v>41</v>
      </c>
      <c r="H76" s="167"/>
      <c r="I76" s="167"/>
      <c r="J76" s="109" t="s">
        <v>42</v>
      </c>
      <c r="K76" s="167"/>
      <c r="L76" s="39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</row>
    <row r="77" spans="1:31" s="2" customFormat="1" ht="14.45" hidden="1" customHeight="1" x14ac:dyDescent="0.2">
      <c r="A77" s="173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</row>
    <row r="78" spans="1:31" hidden="1" x14ac:dyDescent="0.2"/>
    <row r="79" spans="1:31" hidden="1" x14ac:dyDescent="0.2"/>
    <row r="80" spans="1:31" hidden="1" x14ac:dyDescent="0.2"/>
    <row r="81" spans="1:47" s="2" customFormat="1" ht="6.95" hidden="1" customHeight="1" x14ac:dyDescent="0.2">
      <c r="A81" s="173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</row>
    <row r="82" spans="1:47" s="2" customFormat="1" ht="24.95" hidden="1" customHeight="1" x14ac:dyDescent="0.2">
      <c r="A82" s="173"/>
      <c r="B82" s="27"/>
      <c r="C82" s="18" t="s">
        <v>98</v>
      </c>
      <c r="D82" s="173"/>
      <c r="E82" s="173"/>
      <c r="F82" s="173"/>
      <c r="G82" s="173"/>
      <c r="H82" s="173"/>
      <c r="I82" s="173"/>
      <c r="J82" s="173"/>
      <c r="K82" s="173"/>
      <c r="L82" s="39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</row>
    <row r="83" spans="1:47" s="2" customFormat="1" ht="6.95" hidden="1" customHeight="1" x14ac:dyDescent="0.2">
      <c r="A83" s="173"/>
      <c r="B83" s="27"/>
      <c r="C83" s="173"/>
      <c r="D83" s="173"/>
      <c r="E83" s="173"/>
      <c r="F83" s="173"/>
      <c r="G83" s="173"/>
      <c r="H83" s="173"/>
      <c r="I83" s="173"/>
      <c r="J83" s="173"/>
      <c r="K83" s="173"/>
      <c r="L83" s="39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</row>
    <row r="84" spans="1:47" s="2" customFormat="1" ht="12" hidden="1" customHeight="1" x14ac:dyDescent="0.2">
      <c r="A84" s="173"/>
      <c r="B84" s="27"/>
      <c r="C84" s="172" t="s">
        <v>12</v>
      </c>
      <c r="D84" s="173"/>
      <c r="E84" s="173"/>
      <c r="F84" s="173"/>
      <c r="G84" s="173"/>
      <c r="H84" s="173"/>
      <c r="I84" s="173"/>
      <c r="J84" s="173"/>
      <c r="K84" s="173"/>
      <c r="L84" s="39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</row>
    <row r="85" spans="1:47" s="2" customFormat="1" ht="16.5" hidden="1" customHeight="1" x14ac:dyDescent="0.2">
      <c r="A85" s="173"/>
      <c r="B85" s="27"/>
      <c r="C85" s="173"/>
      <c r="D85" s="173"/>
      <c r="E85" s="219" t="str">
        <f>E7</f>
        <v>Moravský Sv. Ján - asfaltovanie 2024</v>
      </c>
      <c r="F85" s="220"/>
      <c r="G85" s="220"/>
      <c r="H85" s="220"/>
      <c r="I85" s="173"/>
      <c r="J85" s="173"/>
      <c r="K85" s="173"/>
      <c r="L85" s="39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</row>
    <row r="86" spans="1:47" s="2" customFormat="1" ht="12" hidden="1" customHeight="1" x14ac:dyDescent="0.2">
      <c r="A86" s="173"/>
      <c r="B86" s="27"/>
      <c r="C86" s="172" t="s">
        <v>95</v>
      </c>
      <c r="D86" s="173"/>
      <c r="E86" s="173"/>
      <c r="F86" s="173"/>
      <c r="G86" s="173"/>
      <c r="H86" s="173"/>
      <c r="I86" s="173"/>
      <c r="J86" s="173"/>
      <c r="K86" s="173"/>
      <c r="L86" s="39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</row>
    <row r="87" spans="1:47" s="2" customFormat="1" ht="16.5" hidden="1" customHeight="1" x14ac:dyDescent="0.2">
      <c r="A87" s="173"/>
      <c r="B87" s="27"/>
      <c r="C87" s="173"/>
      <c r="D87" s="173"/>
      <c r="E87" s="182" t="str">
        <f>E9</f>
        <v>SO 6 - Železničná ulica</v>
      </c>
      <c r="F87" s="221"/>
      <c r="G87" s="221"/>
      <c r="H87" s="221"/>
      <c r="I87" s="173"/>
      <c r="J87" s="173"/>
      <c r="K87" s="173"/>
      <c r="L87" s="39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</row>
    <row r="88" spans="1:47" s="2" customFormat="1" ht="6.95" hidden="1" customHeight="1" x14ac:dyDescent="0.2">
      <c r="A88" s="173"/>
      <c r="B88" s="27"/>
      <c r="C88" s="173"/>
      <c r="D88" s="173"/>
      <c r="E88" s="173"/>
      <c r="F88" s="173"/>
      <c r="G88" s="173"/>
      <c r="H88" s="173"/>
      <c r="I88" s="173"/>
      <c r="J88" s="173"/>
      <c r="K88" s="173"/>
      <c r="L88" s="39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</row>
    <row r="89" spans="1:47" s="2" customFormat="1" ht="12" hidden="1" customHeight="1" x14ac:dyDescent="0.2">
      <c r="A89" s="173"/>
      <c r="B89" s="27"/>
      <c r="C89" s="172" t="s">
        <v>15</v>
      </c>
      <c r="D89" s="173"/>
      <c r="E89" s="173"/>
      <c r="F89" s="165" t="str">
        <f>F12</f>
        <v xml:space="preserve"> </v>
      </c>
      <c r="G89" s="173"/>
      <c r="H89" s="173"/>
      <c r="I89" s="172" t="s">
        <v>17</v>
      </c>
      <c r="J89" s="171">
        <f>IF(J12="","",J12)</f>
        <v>45450</v>
      </c>
      <c r="K89" s="173"/>
      <c r="L89" s="39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</row>
    <row r="90" spans="1:47" s="2" customFormat="1" ht="6.95" hidden="1" customHeight="1" x14ac:dyDescent="0.2">
      <c r="A90" s="173"/>
      <c r="B90" s="27"/>
      <c r="C90" s="173"/>
      <c r="D90" s="173"/>
      <c r="E90" s="173"/>
      <c r="F90" s="173"/>
      <c r="G90" s="173"/>
      <c r="H90" s="173"/>
      <c r="I90" s="173"/>
      <c r="J90" s="173"/>
      <c r="K90" s="173"/>
      <c r="L90" s="39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</row>
    <row r="91" spans="1:47" s="2" customFormat="1" ht="15.2" hidden="1" customHeight="1" x14ac:dyDescent="0.2">
      <c r="A91" s="173"/>
      <c r="B91" s="27"/>
      <c r="C91" s="172" t="s">
        <v>18</v>
      </c>
      <c r="D91" s="173"/>
      <c r="E91" s="173"/>
      <c r="F91" s="165" t="str">
        <f>E15</f>
        <v xml:space="preserve"> </v>
      </c>
      <c r="G91" s="173"/>
      <c r="H91" s="173"/>
      <c r="I91" s="172" t="s">
        <v>22</v>
      </c>
      <c r="J91" s="166" t="str">
        <f>E21</f>
        <v xml:space="preserve"> VA - project s. r. o.</v>
      </c>
      <c r="K91" s="173"/>
      <c r="L91" s="39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</row>
    <row r="92" spans="1:47" s="2" customFormat="1" ht="25.7" hidden="1" customHeight="1" x14ac:dyDescent="0.2">
      <c r="A92" s="173"/>
      <c r="B92" s="27"/>
      <c r="C92" s="172" t="s">
        <v>21</v>
      </c>
      <c r="D92" s="173"/>
      <c r="E92" s="173"/>
      <c r="F92" s="165" t="str">
        <f>IF(E18="","",E18)</f>
        <v xml:space="preserve"> </v>
      </c>
      <c r="G92" s="173"/>
      <c r="H92" s="173"/>
      <c r="I92" s="172" t="s">
        <v>24</v>
      </c>
      <c r="J92" s="166" t="str">
        <f>E24</f>
        <v xml:space="preserve">                                         </v>
      </c>
      <c r="K92" s="173"/>
      <c r="L92" s="39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</row>
    <row r="93" spans="1:47" s="2" customFormat="1" ht="10.35" hidden="1" customHeight="1" x14ac:dyDescent="0.2">
      <c r="A93" s="173"/>
      <c r="B93" s="27"/>
      <c r="C93" s="173"/>
      <c r="D93" s="173"/>
      <c r="E93" s="173"/>
      <c r="F93" s="173"/>
      <c r="G93" s="173"/>
      <c r="H93" s="173"/>
      <c r="I93" s="173"/>
      <c r="J93" s="173"/>
      <c r="K93" s="173"/>
      <c r="L93" s="39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</row>
    <row r="94" spans="1:47" s="2" customFormat="1" ht="29.25" hidden="1" customHeight="1" x14ac:dyDescent="0.2">
      <c r="A94" s="173"/>
      <c r="B94" s="27"/>
      <c r="C94" s="110" t="s">
        <v>99</v>
      </c>
      <c r="D94" s="102"/>
      <c r="E94" s="102"/>
      <c r="F94" s="102"/>
      <c r="G94" s="102"/>
      <c r="H94" s="102"/>
      <c r="I94" s="102"/>
      <c r="J94" s="111" t="s">
        <v>100</v>
      </c>
      <c r="K94" s="102"/>
      <c r="L94" s="39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</row>
    <row r="95" spans="1:47" s="2" customFormat="1" ht="10.35" hidden="1" customHeight="1" x14ac:dyDescent="0.2">
      <c r="A95" s="173"/>
      <c r="B95" s="27"/>
      <c r="C95" s="173"/>
      <c r="D95" s="173"/>
      <c r="E95" s="173"/>
      <c r="F95" s="173"/>
      <c r="G95" s="173"/>
      <c r="H95" s="173"/>
      <c r="I95" s="173"/>
      <c r="J95" s="173"/>
      <c r="K95" s="173"/>
      <c r="L95" s="39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</row>
    <row r="96" spans="1:47" s="2" customFormat="1" ht="22.9" hidden="1" customHeight="1" x14ac:dyDescent="0.2">
      <c r="A96" s="173"/>
      <c r="B96" s="27"/>
      <c r="C96" s="112" t="s">
        <v>101</v>
      </c>
      <c r="D96" s="173"/>
      <c r="E96" s="173"/>
      <c r="F96" s="173"/>
      <c r="G96" s="173"/>
      <c r="H96" s="173"/>
      <c r="I96" s="173"/>
      <c r="J96" s="170">
        <f>J118</f>
        <v>0</v>
      </c>
      <c r="K96" s="173"/>
      <c r="L96" s="39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U96" s="14" t="s">
        <v>102</v>
      </c>
    </row>
    <row r="97" spans="1:31" s="9" customFormat="1" ht="24.95" hidden="1" customHeight="1" x14ac:dyDescent="0.2">
      <c r="B97" s="113"/>
      <c r="D97" s="114" t="s">
        <v>173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9" customFormat="1" ht="24.95" hidden="1" customHeight="1" x14ac:dyDescent="0.2">
      <c r="B98" s="113"/>
      <c r="D98" s="114" t="s">
        <v>174</v>
      </c>
      <c r="E98" s="115"/>
      <c r="F98" s="115"/>
      <c r="G98" s="115"/>
      <c r="H98" s="115"/>
      <c r="I98" s="115"/>
      <c r="J98" s="116">
        <f>J126</f>
        <v>0</v>
      </c>
      <c r="L98" s="113"/>
    </row>
    <row r="99" spans="1:31" s="2" customFormat="1" ht="21.75" hidden="1" customHeight="1" x14ac:dyDescent="0.2">
      <c r="A99" s="173"/>
      <c r="B99" s="27"/>
      <c r="C99" s="173"/>
      <c r="D99" s="173"/>
      <c r="E99" s="173"/>
      <c r="F99" s="173"/>
      <c r="G99" s="173"/>
      <c r="H99" s="173"/>
      <c r="I99" s="173"/>
      <c r="J99" s="173"/>
      <c r="K99" s="173"/>
      <c r="L99" s="39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</row>
    <row r="100" spans="1:31" s="2" customFormat="1" ht="6.95" hidden="1" customHeight="1" x14ac:dyDescent="0.2">
      <c r="A100" s="173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</row>
    <row r="101" spans="1:31" hidden="1" x14ac:dyDescent="0.2"/>
    <row r="102" spans="1:31" hidden="1" x14ac:dyDescent="0.2"/>
    <row r="103" spans="1:31" hidden="1" x14ac:dyDescent="0.2"/>
    <row r="104" spans="1:31" s="2" customFormat="1" ht="6.95" customHeight="1" x14ac:dyDescent="0.2">
      <c r="A104" s="173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</row>
    <row r="105" spans="1:31" s="2" customFormat="1" ht="24.95" customHeight="1" x14ac:dyDescent="0.2">
      <c r="A105" s="173"/>
      <c r="B105" s="27"/>
      <c r="C105" s="18" t="s">
        <v>109</v>
      </c>
      <c r="D105" s="173"/>
      <c r="E105" s="173"/>
      <c r="F105" s="173"/>
      <c r="G105" s="173"/>
      <c r="H105" s="173"/>
      <c r="I105" s="173"/>
      <c r="J105" s="173"/>
      <c r="K105" s="173"/>
      <c r="L105" s="39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</row>
    <row r="106" spans="1:31" s="2" customFormat="1" ht="6.95" customHeight="1" x14ac:dyDescent="0.2">
      <c r="A106" s="173"/>
      <c r="B106" s="27"/>
      <c r="C106" s="173"/>
      <c r="D106" s="173"/>
      <c r="E106" s="173"/>
      <c r="F106" s="173"/>
      <c r="G106" s="173"/>
      <c r="H106" s="173"/>
      <c r="I106" s="173"/>
      <c r="J106" s="173"/>
      <c r="K106" s="173"/>
      <c r="L106" s="39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</row>
    <row r="107" spans="1:31" s="2" customFormat="1" ht="12" customHeight="1" x14ac:dyDescent="0.2">
      <c r="A107" s="173"/>
      <c r="B107" s="27"/>
      <c r="C107" s="172" t="s">
        <v>12</v>
      </c>
      <c r="D107" s="173"/>
      <c r="E107" s="173"/>
      <c r="F107" s="173"/>
      <c r="G107" s="173"/>
      <c r="H107" s="173"/>
      <c r="I107" s="173"/>
      <c r="J107" s="173"/>
      <c r="K107" s="173"/>
      <c r="L107" s="39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</row>
    <row r="108" spans="1:31" s="2" customFormat="1" ht="16.5" customHeight="1" x14ac:dyDescent="0.2">
      <c r="A108" s="173"/>
      <c r="B108" s="27"/>
      <c r="C108" s="173"/>
      <c r="D108" s="173"/>
      <c r="E108" s="219" t="str">
        <f>E7</f>
        <v>Moravský Sv. Ján - asfaltovanie 2024</v>
      </c>
      <c r="F108" s="220"/>
      <c r="G108" s="220"/>
      <c r="H108" s="220"/>
      <c r="I108" s="173"/>
      <c r="J108" s="173"/>
      <c r="K108" s="173"/>
      <c r="L108" s="39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</row>
    <row r="109" spans="1:31" s="2" customFormat="1" ht="12" customHeight="1" x14ac:dyDescent="0.2">
      <c r="A109" s="173"/>
      <c r="B109" s="27"/>
      <c r="C109" s="172" t="s">
        <v>95</v>
      </c>
      <c r="D109" s="173"/>
      <c r="E109" s="173"/>
      <c r="F109" s="173"/>
      <c r="G109" s="173"/>
      <c r="H109" s="173"/>
      <c r="I109" s="173"/>
      <c r="J109" s="173"/>
      <c r="K109" s="173"/>
      <c r="L109" s="39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</row>
    <row r="110" spans="1:31" s="2" customFormat="1" ht="16.5" customHeight="1" x14ac:dyDescent="0.2">
      <c r="A110" s="173"/>
      <c r="B110" s="27"/>
      <c r="C110" s="173"/>
      <c r="D110" s="173"/>
      <c r="E110" s="182" t="s">
        <v>228</v>
      </c>
      <c r="F110" s="221"/>
      <c r="G110" s="221"/>
      <c r="H110" s="221"/>
      <c r="I110" s="173"/>
      <c r="J110" s="173"/>
      <c r="K110" s="173"/>
      <c r="L110" s="39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</row>
    <row r="111" spans="1:31" s="2" customFormat="1" ht="6.95" customHeight="1" x14ac:dyDescent="0.2">
      <c r="A111" s="173"/>
      <c r="B111" s="27"/>
      <c r="C111" s="173"/>
      <c r="D111" s="173"/>
      <c r="E111" s="173"/>
      <c r="F111" s="173"/>
      <c r="G111" s="173"/>
      <c r="H111" s="173"/>
      <c r="I111" s="173"/>
      <c r="J111" s="173"/>
      <c r="K111" s="173"/>
      <c r="L111" s="39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</row>
    <row r="112" spans="1:31" s="2" customFormat="1" ht="12" customHeight="1" x14ac:dyDescent="0.2">
      <c r="A112" s="173"/>
      <c r="B112" s="27"/>
      <c r="C112" s="172" t="s">
        <v>15</v>
      </c>
      <c r="D112" s="173"/>
      <c r="E112" s="173"/>
      <c r="F112" s="165" t="str">
        <f>F12</f>
        <v xml:space="preserve"> </v>
      </c>
      <c r="G112" s="173"/>
      <c r="H112" s="173"/>
      <c r="I112" s="172" t="s">
        <v>17</v>
      </c>
      <c r="J112" s="171">
        <f>IF(J12="","",J12)</f>
        <v>45450</v>
      </c>
      <c r="K112" s="173"/>
      <c r="L112" s="39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</row>
    <row r="113" spans="1:65" s="2" customFormat="1" ht="6.95" customHeight="1" x14ac:dyDescent="0.2">
      <c r="A113" s="173"/>
      <c r="B113" s="27"/>
      <c r="C113" s="173"/>
      <c r="D113" s="173"/>
      <c r="E113" s="173"/>
      <c r="F113" s="173"/>
      <c r="G113" s="173"/>
      <c r="H113" s="173"/>
      <c r="I113" s="173"/>
      <c r="J113" s="173"/>
      <c r="K113" s="173"/>
      <c r="L113" s="39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</row>
    <row r="114" spans="1:65" s="2" customFormat="1" ht="15.2" customHeight="1" x14ac:dyDescent="0.2">
      <c r="A114" s="173"/>
      <c r="B114" s="27"/>
      <c r="C114" s="172" t="s">
        <v>18</v>
      </c>
      <c r="D114" s="173"/>
      <c r="E114" s="173"/>
      <c r="F114" s="165" t="str">
        <f>E15</f>
        <v xml:space="preserve"> </v>
      </c>
      <c r="G114" s="173"/>
      <c r="H114" s="173"/>
      <c r="I114" s="172" t="s">
        <v>22</v>
      </c>
      <c r="J114" s="166"/>
      <c r="K114" s="173"/>
      <c r="L114" s="39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</row>
    <row r="115" spans="1:65" s="2" customFormat="1" ht="25.7" customHeight="1" x14ac:dyDescent="0.2">
      <c r="A115" s="173"/>
      <c r="B115" s="27"/>
      <c r="C115" s="172" t="s">
        <v>21</v>
      </c>
      <c r="D115" s="173"/>
      <c r="E115" s="173"/>
      <c r="F115" s="165" t="str">
        <f>IF(E18="","",E18)</f>
        <v xml:space="preserve"> </v>
      </c>
      <c r="G115" s="173"/>
      <c r="H115" s="173"/>
      <c r="I115" s="172" t="s">
        <v>24</v>
      </c>
      <c r="J115" s="166" t="str">
        <f>E24</f>
        <v xml:space="preserve">                                         </v>
      </c>
      <c r="K115" s="173"/>
      <c r="L115" s="39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</row>
    <row r="116" spans="1:65" s="2" customFormat="1" ht="10.35" customHeight="1" x14ac:dyDescent="0.2">
      <c r="A116" s="173"/>
      <c r="B116" s="27"/>
      <c r="C116" s="173"/>
      <c r="D116" s="173"/>
      <c r="E116" s="173"/>
      <c r="F116" s="173"/>
      <c r="G116" s="173"/>
      <c r="H116" s="173"/>
      <c r="I116" s="173"/>
      <c r="J116" s="173"/>
      <c r="K116" s="173"/>
      <c r="L116" s="39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</row>
    <row r="117" spans="1:65" s="11" customFormat="1" ht="29.25" customHeight="1" x14ac:dyDescent="0.2">
      <c r="A117" s="121"/>
      <c r="B117" s="122"/>
      <c r="C117" s="123" t="s">
        <v>110</v>
      </c>
      <c r="D117" s="124" t="s">
        <v>51</v>
      </c>
      <c r="E117" s="124" t="s">
        <v>47</v>
      </c>
      <c r="F117" s="124" t="s">
        <v>48</v>
      </c>
      <c r="G117" s="124" t="s">
        <v>111</v>
      </c>
      <c r="H117" s="124" t="s">
        <v>112</v>
      </c>
      <c r="I117" s="124" t="s">
        <v>113</v>
      </c>
      <c r="J117" s="125" t="s">
        <v>100</v>
      </c>
      <c r="K117" s="126" t="s">
        <v>114</v>
      </c>
      <c r="L117" s="127"/>
      <c r="M117" s="59" t="s">
        <v>1</v>
      </c>
      <c r="N117" s="60" t="s">
        <v>30</v>
      </c>
      <c r="O117" s="60" t="s">
        <v>115</v>
      </c>
      <c r="P117" s="60" t="s">
        <v>116</v>
      </c>
      <c r="Q117" s="60" t="s">
        <v>117</v>
      </c>
      <c r="R117" s="60" t="s">
        <v>118</v>
      </c>
      <c r="S117" s="60" t="s">
        <v>119</v>
      </c>
      <c r="T117" s="61" t="s">
        <v>120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" customHeight="1" x14ac:dyDescent="0.25">
      <c r="A118" s="173"/>
      <c r="B118" s="27"/>
      <c r="C118" s="66" t="s">
        <v>101</v>
      </c>
      <c r="D118" s="173"/>
      <c r="E118" s="173"/>
      <c r="F118" s="173"/>
      <c r="G118" s="173"/>
      <c r="H118" s="173"/>
      <c r="I118" s="173"/>
      <c r="J118" s="128">
        <f>J119+J126</f>
        <v>0</v>
      </c>
      <c r="K118" s="173"/>
      <c r="L118" s="27"/>
      <c r="M118" s="62"/>
      <c r="N118" s="53"/>
      <c r="O118" s="63"/>
      <c r="P118" s="129">
        <f>P119+P126</f>
        <v>12.2814</v>
      </c>
      <c r="Q118" s="63"/>
      <c r="R118" s="129">
        <f>R119+R126</f>
        <v>85.473899999999986</v>
      </c>
      <c r="S118" s="63"/>
      <c r="T118" s="130">
        <f>T119+T126</f>
        <v>0</v>
      </c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T118" s="14" t="s">
        <v>65</v>
      </c>
      <c r="AU118" s="14" t="s">
        <v>102</v>
      </c>
      <c r="BK118" s="131">
        <f>BK119+BK126</f>
        <v>0</v>
      </c>
    </row>
    <row r="119" spans="1:65" s="12" customFormat="1" ht="25.9" customHeight="1" x14ac:dyDescent="0.2">
      <c r="B119" s="132"/>
      <c r="D119" s="133" t="s">
        <v>65</v>
      </c>
      <c r="E119" s="134" t="s">
        <v>74</v>
      </c>
      <c r="F119" s="134" t="s">
        <v>124</v>
      </c>
      <c r="J119" s="135">
        <f>SUM(J120:J125)</f>
        <v>0</v>
      </c>
      <c r="L119" s="132"/>
      <c r="M119" s="136"/>
      <c r="N119" s="137"/>
      <c r="O119" s="137"/>
      <c r="P119" s="138">
        <f>SUM(P121:P125)</f>
        <v>10.9542</v>
      </c>
      <c r="Q119" s="137"/>
      <c r="R119" s="138">
        <f>SUM(R121:R125)</f>
        <v>0</v>
      </c>
      <c r="S119" s="137"/>
      <c r="T119" s="139">
        <f>SUM(T121:T125)</f>
        <v>0</v>
      </c>
      <c r="AR119" s="133" t="s">
        <v>74</v>
      </c>
      <c r="AT119" s="140" t="s">
        <v>65</v>
      </c>
      <c r="AU119" s="140" t="s">
        <v>66</v>
      </c>
      <c r="AY119" s="133" t="s">
        <v>123</v>
      </c>
      <c r="BK119" s="141">
        <f>SUM(BK121:BK125)</f>
        <v>0</v>
      </c>
    </row>
    <row r="120" spans="1:65" s="12" customFormat="1" ht="25.9" customHeight="1" x14ac:dyDescent="0.2">
      <c r="B120" s="132"/>
      <c r="C120" s="145">
        <v>1</v>
      </c>
      <c r="D120" s="145" t="s">
        <v>125</v>
      </c>
      <c r="E120" s="146" t="s">
        <v>126</v>
      </c>
      <c r="F120" s="163" t="s">
        <v>218</v>
      </c>
      <c r="G120" s="148" t="s">
        <v>169</v>
      </c>
      <c r="H120" s="149">
        <v>2</v>
      </c>
      <c r="I120" s="150"/>
      <c r="J120" s="150">
        <f t="shared" ref="J120" si="0">ROUND(I120*H120,2)</f>
        <v>0</v>
      </c>
      <c r="L120" s="132"/>
      <c r="M120" s="136"/>
      <c r="N120" s="137"/>
      <c r="O120" s="137"/>
      <c r="P120" s="138"/>
      <c r="Q120" s="137"/>
      <c r="R120" s="138"/>
      <c r="S120" s="137"/>
      <c r="T120" s="139"/>
      <c r="AR120" s="133"/>
      <c r="AT120" s="140"/>
      <c r="AU120" s="140"/>
      <c r="AY120" s="133"/>
      <c r="BK120" s="141"/>
    </row>
    <row r="121" spans="1:65" s="2" customFormat="1" ht="24.2" customHeight="1" x14ac:dyDescent="0.2">
      <c r="A121" s="173"/>
      <c r="B121" s="144"/>
      <c r="C121" s="145">
        <v>2</v>
      </c>
      <c r="D121" s="145" t="s">
        <v>125</v>
      </c>
      <c r="E121" s="146" t="s">
        <v>178</v>
      </c>
      <c r="F121" s="147" t="s">
        <v>179</v>
      </c>
      <c r="G121" s="148" t="s">
        <v>180</v>
      </c>
      <c r="H121" s="149">
        <v>18</v>
      </c>
      <c r="I121" s="150"/>
      <c r="J121" s="150">
        <f>ROUND(I121*H121,2)</f>
        <v>0</v>
      </c>
      <c r="K121" s="151"/>
      <c r="L121" s="27"/>
      <c r="M121" s="152" t="s">
        <v>1</v>
      </c>
      <c r="N121" s="153" t="s">
        <v>32</v>
      </c>
      <c r="O121" s="154">
        <v>0.46</v>
      </c>
      <c r="P121" s="154">
        <f>O121*H121</f>
        <v>8.2800000000000011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R121" s="156" t="s">
        <v>128</v>
      </c>
      <c r="AT121" s="156" t="s">
        <v>125</v>
      </c>
      <c r="AU121" s="156" t="s">
        <v>74</v>
      </c>
      <c r="AY121" s="14" t="s">
        <v>123</v>
      </c>
      <c r="BE121" s="157">
        <f>IF(N121="základná",J121,0)</f>
        <v>0</v>
      </c>
      <c r="BF121" s="157">
        <f>IF(N121="znížená",J121,0)</f>
        <v>0</v>
      </c>
      <c r="BG121" s="157">
        <f>IF(N121="zákl. prenesená",J121,0)</f>
        <v>0</v>
      </c>
      <c r="BH121" s="157">
        <f>IF(N121="zníž. prenesená",J121,0)</f>
        <v>0</v>
      </c>
      <c r="BI121" s="157">
        <f>IF(N121="nulová",J121,0)</f>
        <v>0</v>
      </c>
      <c r="BJ121" s="14" t="s">
        <v>129</v>
      </c>
      <c r="BK121" s="157">
        <f>ROUND(I121*H121,2)</f>
        <v>0</v>
      </c>
      <c r="BL121" s="14" t="s">
        <v>128</v>
      </c>
      <c r="BM121" s="156" t="s">
        <v>181</v>
      </c>
    </row>
    <row r="122" spans="1:65" s="2" customFormat="1" ht="24.2" customHeight="1" x14ac:dyDescent="0.2">
      <c r="A122" s="173"/>
      <c r="B122" s="144"/>
      <c r="C122" s="145">
        <v>3</v>
      </c>
      <c r="D122" s="145" t="s">
        <v>125</v>
      </c>
      <c r="E122" s="146" t="s">
        <v>182</v>
      </c>
      <c r="F122" s="147" t="s">
        <v>183</v>
      </c>
      <c r="G122" s="148" t="s">
        <v>180</v>
      </c>
      <c r="H122" s="149">
        <v>18</v>
      </c>
      <c r="I122" s="150"/>
      <c r="J122" s="150">
        <f>ROUND(I122*H122,2)</f>
        <v>0</v>
      </c>
      <c r="K122" s="151"/>
      <c r="L122" s="27"/>
      <c r="M122" s="152" t="s">
        <v>1</v>
      </c>
      <c r="N122" s="153" t="s">
        <v>32</v>
      </c>
      <c r="O122" s="154">
        <v>5.6000000000000001E-2</v>
      </c>
      <c r="P122" s="154">
        <f>O122*H122</f>
        <v>1.008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R122" s="156" t="s">
        <v>128</v>
      </c>
      <c r="AT122" s="156" t="s">
        <v>125</v>
      </c>
      <c r="AU122" s="156" t="s">
        <v>74</v>
      </c>
      <c r="AY122" s="14" t="s">
        <v>123</v>
      </c>
      <c r="BE122" s="157">
        <f>IF(N122="základná",J122,0)</f>
        <v>0</v>
      </c>
      <c r="BF122" s="157">
        <f>IF(N122="znížená",J122,0)</f>
        <v>0</v>
      </c>
      <c r="BG122" s="157">
        <f>IF(N122="zákl. prenesená",J122,0)</f>
        <v>0</v>
      </c>
      <c r="BH122" s="157">
        <f>IF(N122="zníž. prenesená",J122,0)</f>
        <v>0</v>
      </c>
      <c r="BI122" s="157">
        <f>IF(N122="nulová",J122,0)</f>
        <v>0</v>
      </c>
      <c r="BJ122" s="14" t="s">
        <v>129</v>
      </c>
      <c r="BK122" s="157">
        <f>ROUND(I122*H122,2)</f>
        <v>0</v>
      </c>
      <c r="BL122" s="14" t="s">
        <v>128</v>
      </c>
      <c r="BM122" s="156" t="s">
        <v>184</v>
      </c>
    </row>
    <row r="123" spans="1:65" s="2" customFormat="1" ht="33" customHeight="1" x14ac:dyDescent="0.2">
      <c r="A123" s="173"/>
      <c r="B123" s="144"/>
      <c r="C123" s="145">
        <v>4</v>
      </c>
      <c r="D123" s="145" t="s">
        <v>125</v>
      </c>
      <c r="E123" s="146" t="s">
        <v>185</v>
      </c>
      <c r="F123" s="147" t="s">
        <v>186</v>
      </c>
      <c r="G123" s="148" t="s">
        <v>180</v>
      </c>
      <c r="H123" s="149">
        <v>18</v>
      </c>
      <c r="I123" s="150"/>
      <c r="J123" s="150">
        <f>ROUND(I123*H123,2)</f>
        <v>0</v>
      </c>
      <c r="K123" s="151"/>
      <c r="L123" s="27"/>
      <c r="M123" s="152" t="s">
        <v>1</v>
      </c>
      <c r="N123" s="153" t="s">
        <v>32</v>
      </c>
      <c r="O123" s="154">
        <v>2.69E-2</v>
      </c>
      <c r="P123" s="154">
        <f>O123*H123</f>
        <v>0.48420000000000002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R123" s="156" t="s">
        <v>128</v>
      </c>
      <c r="AT123" s="156" t="s">
        <v>125</v>
      </c>
      <c r="AU123" s="156" t="s">
        <v>74</v>
      </c>
      <c r="AY123" s="14" t="s">
        <v>123</v>
      </c>
      <c r="BE123" s="157">
        <f>IF(N123="základná",J123,0)</f>
        <v>0</v>
      </c>
      <c r="BF123" s="157">
        <f>IF(N123="znížená",J123,0)</f>
        <v>0</v>
      </c>
      <c r="BG123" s="157">
        <f>IF(N123="zákl. prenesená",J123,0)</f>
        <v>0</v>
      </c>
      <c r="BH123" s="157">
        <f>IF(N123="zníž. prenesená",J123,0)</f>
        <v>0</v>
      </c>
      <c r="BI123" s="157">
        <f>IF(N123="nulová",J123,0)</f>
        <v>0</v>
      </c>
      <c r="BJ123" s="14" t="s">
        <v>129</v>
      </c>
      <c r="BK123" s="157">
        <f>ROUND(I123*H123,2)</f>
        <v>0</v>
      </c>
      <c r="BL123" s="14" t="s">
        <v>128</v>
      </c>
      <c r="BM123" s="156" t="s">
        <v>187</v>
      </c>
    </row>
    <row r="124" spans="1:65" s="2" customFormat="1" ht="16.5" customHeight="1" x14ac:dyDescent="0.2">
      <c r="A124" s="173"/>
      <c r="B124" s="144"/>
      <c r="C124" s="145">
        <v>5</v>
      </c>
      <c r="D124" s="145" t="s">
        <v>125</v>
      </c>
      <c r="E124" s="146" t="s">
        <v>188</v>
      </c>
      <c r="F124" s="147" t="s">
        <v>189</v>
      </c>
      <c r="G124" s="148" t="s">
        <v>180</v>
      </c>
      <c r="H124" s="149">
        <v>18</v>
      </c>
      <c r="I124" s="150"/>
      <c r="J124" s="150">
        <f>ROUND(I124*H124,2)</f>
        <v>0</v>
      </c>
      <c r="K124" s="151"/>
      <c r="L124" s="27"/>
      <c r="M124" s="152" t="s">
        <v>1</v>
      </c>
      <c r="N124" s="153" t="s">
        <v>32</v>
      </c>
      <c r="O124" s="154">
        <v>8.9999999999999993E-3</v>
      </c>
      <c r="P124" s="154">
        <f>O124*H124</f>
        <v>0.16199999999999998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R124" s="156" t="s">
        <v>128</v>
      </c>
      <c r="AT124" s="156" t="s">
        <v>125</v>
      </c>
      <c r="AU124" s="156" t="s">
        <v>74</v>
      </c>
      <c r="AY124" s="14" t="s">
        <v>123</v>
      </c>
      <c r="BE124" s="157">
        <f>IF(N124="základná",J124,0)</f>
        <v>0</v>
      </c>
      <c r="BF124" s="157">
        <f>IF(N124="znížená",J124,0)</f>
        <v>0</v>
      </c>
      <c r="BG124" s="157">
        <f>IF(N124="zákl. prenesená",J124,0)</f>
        <v>0</v>
      </c>
      <c r="BH124" s="157">
        <f>IF(N124="zníž. prenesená",J124,0)</f>
        <v>0</v>
      </c>
      <c r="BI124" s="157">
        <f>IF(N124="nulová",J124,0)</f>
        <v>0</v>
      </c>
      <c r="BJ124" s="14" t="s">
        <v>129</v>
      </c>
      <c r="BK124" s="157">
        <f>ROUND(I124*H124,2)</f>
        <v>0</v>
      </c>
      <c r="BL124" s="14" t="s">
        <v>128</v>
      </c>
      <c r="BM124" s="156" t="s">
        <v>190</v>
      </c>
    </row>
    <row r="125" spans="1:65" s="2" customFormat="1" ht="21.75" customHeight="1" x14ac:dyDescent="0.2">
      <c r="A125" s="173"/>
      <c r="B125" s="144"/>
      <c r="C125" s="145">
        <v>6</v>
      </c>
      <c r="D125" s="145" t="s">
        <v>125</v>
      </c>
      <c r="E125" s="146" t="s">
        <v>132</v>
      </c>
      <c r="F125" s="147" t="s">
        <v>133</v>
      </c>
      <c r="G125" s="148" t="s">
        <v>127</v>
      </c>
      <c r="H125" s="149">
        <v>60</v>
      </c>
      <c r="I125" s="150"/>
      <c r="J125" s="150">
        <f>ROUND(I125*H125,2)</f>
        <v>0</v>
      </c>
      <c r="K125" s="151"/>
      <c r="L125" s="27"/>
      <c r="M125" s="152" t="s">
        <v>1</v>
      </c>
      <c r="N125" s="153" t="s">
        <v>32</v>
      </c>
      <c r="O125" s="154">
        <v>1.7000000000000001E-2</v>
      </c>
      <c r="P125" s="154">
        <f>O125*H125</f>
        <v>1.02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R125" s="156" t="s">
        <v>128</v>
      </c>
      <c r="AT125" s="156" t="s">
        <v>125</v>
      </c>
      <c r="AU125" s="156" t="s">
        <v>74</v>
      </c>
      <c r="AY125" s="14" t="s">
        <v>123</v>
      </c>
      <c r="BE125" s="157">
        <f>IF(N125="základná",J125,0)</f>
        <v>0</v>
      </c>
      <c r="BF125" s="157">
        <f>IF(N125="znížená",J125,0)</f>
        <v>0</v>
      </c>
      <c r="BG125" s="157">
        <f>IF(N125="zákl. prenesená",J125,0)</f>
        <v>0</v>
      </c>
      <c r="BH125" s="157">
        <f>IF(N125="zníž. prenesená",J125,0)</f>
        <v>0</v>
      </c>
      <c r="BI125" s="157">
        <f>IF(N125="nulová",J125,0)</f>
        <v>0</v>
      </c>
      <c r="BJ125" s="14" t="s">
        <v>129</v>
      </c>
      <c r="BK125" s="157">
        <f>ROUND(I125*H125,2)</f>
        <v>0</v>
      </c>
      <c r="BL125" s="14" t="s">
        <v>128</v>
      </c>
      <c r="BM125" s="156" t="s">
        <v>191</v>
      </c>
    </row>
    <row r="126" spans="1:65" s="12" customFormat="1" ht="25.9" customHeight="1" x14ac:dyDescent="0.2">
      <c r="B126" s="132"/>
      <c r="D126" s="133" t="s">
        <v>65</v>
      </c>
      <c r="E126" s="134" t="s">
        <v>134</v>
      </c>
      <c r="F126" s="134" t="s">
        <v>135</v>
      </c>
      <c r="J126" s="135">
        <f>SUM(J127:J132)</f>
        <v>0</v>
      </c>
      <c r="L126" s="132"/>
      <c r="M126" s="136"/>
      <c r="N126" s="137"/>
      <c r="O126" s="137"/>
      <c r="P126" s="138">
        <f>SUM(P127:P130)</f>
        <v>1.3271999999999999</v>
      </c>
      <c r="Q126" s="137"/>
      <c r="R126" s="138">
        <f>SUM(R127:R130)</f>
        <v>85.473899999999986</v>
      </c>
      <c r="S126" s="137"/>
      <c r="T126" s="139">
        <f>SUM(T127:T130)</f>
        <v>0</v>
      </c>
      <c r="AR126" s="133" t="s">
        <v>74</v>
      </c>
      <c r="AT126" s="140" t="s">
        <v>65</v>
      </c>
      <c r="AU126" s="140" t="s">
        <v>66</v>
      </c>
      <c r="AY126" s="133" t="s">
        <v>123</v>
      </c>
      <c r="BK126" s="141">
        <f>SUM(BK127:BK130)</f>
        <v>0</v>
      </c>
    </row>
    <row r="127" spans="1:65" s="2" customFormat="1" ht="24.2" customHeight="1" x14ac:dyDescent="0.2">
      <c r="A127" s="173"/>
      <c r="B127" s="144"/>
      <c r="C127" s="145">
        <v>7</v>
      </c>
      <c r="D127" s="145" t="s">
        <v>125</v>
      </c>
      <c r="E127" s="146" t="s">
        <v>199</v>
      </c>
      <c r="F127" s="147" t="s">
        <v>226</v>
      </c>
      <c r="G127" s="148" t="s">
        <v>127</v>
      </c>
      <c r="H127" s="149">
        <v>60</v>
      </c>
      <c r="I127" s="150"/>
      <c r="J127" s="150">
        <f t="shared" ref="J127:J132" si="1">ROUND(I127*H127,2)</f>
        <v>0</v>
      </c>
      <c r="K127" s="151"/>
      <c r="L127" s="27"/>
      <c r="M127" s="152" t="s">
        <v>1</v>
      </c>
      <c r="N127" s="153" t="s">
        <v>32</v>
      </c>
      <c r="O127" s="154">
        <v>2.2120000000000001E-2</v>
      </c>
      <c r="P127" s="154">
        <f>O127*H127</f>
        <v>1.3271999999999999</v>
      </c>
      <c r="Q127" s="154">
        <v>0.18906999999999999</v>
      </c>
      <c r="R127" s="154">
        <f>Q127*H127</f>
        <v>11.344199999999999</v>
      </c>
      <c r="S127" s="154">
        <v>0</v>
      </c>
      <c r="T127" s="155">
        <f>S127*H127</f>
        <v>0</v>
      </c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R127" s="156" t="s">
        <v>128</v>
      </c>
      <c r="AT127" s="156" t="s">
        <v>125</v>
      </c>
      <c r="AU127" s="156" t="s">
        <v>74</v>
      </c>
      <c r="AY127" s="14" t="s">
        <v>123</v>
      </c>
      <c r="BE127" s="157">
        <f>IF(N127="základná",J127,0)</f>
        <v>0</v>
      </c>
      <c r="BF127" s="157">
        <f>IF(N127="znížená",J127,0)</f>
        <v>0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129</v>
      </c>
      <c r="BK127" s="157">
        <f>ROUND(I127*H127,2)</f>
        <v>0</v>
      </c>
      <c r="BL127" s="14" t="s">
        <v>128</v>
      </c>
      <c r="BM127" s="156" t="s">
        <v>200</v>
      </c>
    </row>
    <row r="128" spans="1:65" s="2" customFormat="1" ht="24.2" customHeight="1" x14ac:dyDescent="0.2">
      <c r="A128" s="173"/>
      <c r="B128" s="144"/>
      <c r="C128" s="145">
        <v>8</v>
      </c>
      <c r="D128" s="145" t="s">
        <v>125</v>
      </c>
      <c r="E128" s="146" t="s">
        <v>141</v>
      </c>
      <c r="F128" s="147" t="s">
        <v>142</v>
      </c>
      <c r="G128" s="148" t="s">
        <v>127</v>
      </c>
      <c r="H128" s="149">
        <v>510</v>
      </c>
      <c r="I128" s="150"/>
      <c r="J128" s="150">
        <f t="shared" si="1"/>
        <v>0</v>
      </c>
      <c r="K128" s="151"/>
      <c r="L128" s="27"/>
      <c r="M128" s="152" t="s">
        <v>1</v>
      </c>
      <c r="N128" s="153" t="s">
        <v>32</v>
      </c>
      <c r="O128" s="154">
        <v>0</v>
      </c>
      <c r="P128" s="154">
        <f>O128*H128</f>
        <v>0</v>
      </c>
      <c r="Q128" s="154">
        <v>7.1000000000000002E-4</v>
      </c>
      <c r="R128" s="154">
        <f>Q128*H128</f>
        <v>0.36210000000000003</v>
      </c>
      <c r="S128" s="154">
        <v>0</v>
      </c>
      <c r="T128" s="155">
        <f>S128*H128</f>
        <v>0</v>
      </c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R128" s="156" t="s">
        <v>128</v>
      </c>
      <c r="AT128" s="156" t="s">
        <v>125</v>
      </c>
      <c r="AU128" s="156" t="s">
        <v>74</v>
      </c>
      <c r="AY128" s="14" t="s">
        <v>123</v>
      </c>
      <c r="BE128" s="157">
        <f>IF(N128="základná",J128,0)</f>
        <v>0</v>
      </c>
      <c r="BF128" s="157">
        <f>IF(N128="znížená",J128,0)</f>
        <v>0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4" t="s">
        <v>129</v>
      </c>
      <c r="BK128" s="157">
        <f>ROUND(I128*H128,2)</f>
        <v>0</v>
      </c>
      <c r="BL128" s="14" t="s">
        <v>128</v>
      </c>
      <c r="BM128" s="156" t="s">
        <v>193</v>
      </c>
    </row>
    <row r="129" spans="1:65" s="2" customFormat="1" ht="16.5" customHeight="1" x14ac:dyDescent="0.2">
      <c r="A129" s="173"/>
      <c r="B129" s="144"/>
      <c r="C129" s="145">
        <v>9</v>
      </c>
      <c r="D129" s="145" t="s">
        <v>125</v>
      </c>
      <c r="E129" s="146" t="s">
        <v>145</v>
      </c>
      <c r="F129" s="147" t="s">
        <v>146</v>
      </c>
      <c r="G129" s="148" t="s">
        <v>127</v>
      </c>
      <c r="H129" s="149">
        <v>510</v>
      </c>
      <c r="I129" s="150"/>
      <c r="J129" s="150">
        <f t="shared" si="1"/>
        <v>0</v>
      </c>
      <c r="K129" s="151"/>
      <c r="L129" s="27"/>
      <c r="M129" s="152" t="s">
        <v>1</v>
      </c>
      <c r="N129" s="153" t="s">
        <v>32</v>
      </c>
      <c r="O129" s="154">
        <v>0</v>
      </c>
      <c r="P129" s="154">
        <f>O129*H129</f>
        <v>0</v>
      </c>
      <c r="Q129" s="154">
        <v>0.12411999999999999</v>
      </c>
      <c r="R129" s="154">
        <f>Q129*H129</f>
        <v>63.301199999999994</v>
      </c>
      <c r="S129" s="154">
        <v>0</v>
      </c>
      <c r="T129" s="155">
        <f>S129*H129</f>
        <v>0</v>
      </c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R129" s="156" t="s">
        <v>128</v>
      </c>
      <c r="AT129" s="156" t="s">
        <v>125</v>
      </c>
      <c r="AU129" s="156" t="s">
        <v>74</v>
      </c>
      <c r="AY129" s="14" t="s">
        <v>123</v>
      </c>
      <c r="BE129" s="157">
        <f>IF(N129="základná",J129,0)</f>
        <v>0</v>
      </c>
      <c r="BF129" s="157">
        <f>IF(N129="znížená",J129,0)</f>
        <v>0</v>
      </c>
      <c r="BG129" s="157">
        <f>IF(N129="zákl. prenesená",J129,0)</f>
        <v>0</v>
      </c>
      <c r="BH129" s="157">
        <f>IF(N129="zníž. prenesená",J129,0)</f>
        <v>0</v>
      </c>
      <c r="BI129" s="157">
        <f>IF(N129="nulová",J129,0)</f>
        <v>0</v>
      </c>
      <c r="BJ129" s="14" t="s">
        <v>129</v>
      </c>
      <c r="BK129" s="157">
        <f>ROUND(I129*H129,2)</f>
        <v>0</v>
      </c>
      <c r="BL129" s="14" t="s">
        <v>128</v>
      </c>
      <c r="BM129" s="156" t="s">
        <v>194</v>
      </c>
    </row>
    <row r="130" spans="1:65" s="2" customFormat="1" ht="16.5" customHeight="1" x14ac:dyDescent="0.2">
      <c r="A130" s="173"/>
      <c r="B130" s="144"/>
      <c r="C130" s="145">
        <v>10</v>
      </c>
      <c r="D130" s="145" t="s">
        <v>125</v>
      </c>
      <c r="E130" s="146" t="s">
        <v>201</v>
      </c>
      <c r="F130" s="147" t="s">
        <v>202</v>
      </c>
      <c r="G130" s="148" t="s">
        <v>127</v>
      </c>
      <c r="H130" s="149">
        <v>60</v>
      </c>
      <c r="I130" s="150"/>
      <c r="J130" s="150">
        <f t="shared" si="1"/>
        <v>0</v>
      </c>
      <c r="K130" s="151"/>
      <c r="L130" s="27"/>
      <c r="M130" s="158" t="s">
        <v>1</v>
      </c>
      <c r="N130" s="159" t="s">
        <v>32</v>
      </c>
      <c r="O130" s="160">
        <v>0</v>
      </c>
      <c r="P130" s="160">
        <f>O130*H130</f>
        <v>0</v>
      </c>
      <c r="Q130" s="160">
        <v>0.17444000000000001</v>
      </c>
      <c r="R130" s="160">
        <f>Q130*H130</f>
        <v>10.4664</v>
      </c>
      <c r="S130" s="160">
        <v>0</v>
      </c>
      <c r="T130" s="161">
        <f>S130*H130</f>
        <v>0</v>
      </c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R130" s="156" t="s">
        <v>128</v>
      </c>
      <c r="AT130" s="156" t="s">
        <v>125</v>
      </c>
      <c r="AU130" s="156" t="s">
        <v>74</v>
      </c>
      <c r="AY130" s="14" t="s">
        <v>123</v>
      </c>
      <c r="BE130" s="157">
        <f>IF(N130="základná",J130,0)</f>
        <v>0</v>
      </c>
      <c r="BF130" s="157">
        <f>IF(N130="znížená",J130,0)</f>
        <v>0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4" t="s">
        <v>129</v>
      </c>
      <c r="BK130" s="157">
        <f>ROUND(I130*H130,2)</f>
        <v>0</v>
      </c>
      <c r="BL130" s="14" t="s">
        <v>128</v>
      </c>
      <c r="BM130" s="156" t="s">
        <v>203</v>
      </c>
    </row>
    <row r="131" spans="1:65" s="2" customFormat="1" ht="16.5" customHeight="1" x14ac:dyDescent="0.2">
      <c r="A131" s="173"/>
      <c r="B131" s="144"/>
      <c r="C131" s="145">
        <v>11</v>
      </c>
      <c r="D131" s="145" t="s">
        <v>125</v>
      </c>
      <c r="E131" s="146" t="s">
        <v>221</v>
      </c>
      <c r="F131" s="147" t="s">
        <v>222</v>
      </c>
      <c r="G131" s="148" t="s">
        <v>161</v>
      </c>
      <c r="H131" s="149">
        <v>17</v>
      </c>
      <c r="I131" s="150"/>
      <c r="J131" s="150">
        <f t="shared" si="1"/>
        <v>0</v>
      </c>
      <c r="K131" s="180"/>
      <c r="L131" s="27"/>
      <c r="M131" s="181"/>
      <c r="N131" s="153"/>
      <c r="O131" s="154"/>
      <c r="P131" s="154"/>
      <c r="Q131" s="154"/>
      <c r="R131" s="154"/>
      <c r="S131" s="154"/>
      <c r="T131" s="154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R131" s="156"/>
      <c r="AT131" s="156"/>
      <c r="AU131" s="156"/>
      <c r="AY131" s="14"/>
      <c r="BE131" s="157"/>
      <c r="BF131" s="157"/>
      <c r="BG131" s="157"/>
      <c r="BH131" s="157"/>
      <c r="BI131" s="157"/>
      <c r="BJ131" s="14"/>
      <c r="BK131" s="157"/>
      <c r="BL131" s="14"/>
      <c r="BM131" s="156"/>
    </row>
    <row r="132" spans="1:65" s="2" customFormat="1" ht="16.5" customHeight="1" x14ac:dyDescent="0.2">
      <c r="A132" s="173"/>
      <c r="B132" s="144"/>
      <c r="C132" s="145">
        <v>12</v>
      </c>
      <c r="D132" s="145" t="s">
        <v>125</v>
      </c>
      <c r="E132" s="146"/>
      <c r="F132" s="147" t="s">
        <v>227</v>
      </c>
      <c r="G132" s="148" t="s">
        <v>127</v>
      </c>
      <c r="H132" s="149">
        <v>510</v>
      </c>
      <c r="I132" s="150"/>
      <c r="J132" s="150">
        <f t="shared" si="1"/>
        <v>0</v>
      </c>
      <c r="K132" s="180"/>
      <c r="L132" s="27"/>
      <c r="M132" s="181"/>
      <c r="N132" s="153"/>
      <c r="O132" s="154"/>
      <c r="P132" s="154"/>
      <c r="Q132" s="154"/>
      <c r="R132" s="154"/>
      <c r="S132" s="154"/>
      <c r="T132" s="154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R132" s="156"/>
      <c r="AT132" s="156"/>
      <c r="AU132" s="156"/>
      <c r="AY132" s="14"/>
      <c r="BE132" s="157"/>
      <c r="BF132" s="157"/>
      <c r="BG132" s="157"/>
      <c r="BH132" s="157"/>
      <c r="BI132" s="157"/>
      <c r="BJ132" s="14"/>
      <c r="BK132" s="157"/>
      <c r="BL132" s="14"/>
      <c r="BM132" s="156"/>
    </row>
    <row r="133" spans="1:65" s="2" customFormat="1" ht="6.95" customHeight="1" x14ac:dyDescent="0.2">
      <c r="A133" s="173"/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27"/>
      <c r="M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</row>
  </sheetData>
  <autoFilter ref="C117:K130" xr:uid="{00000000-0009-0000-0000-000003000000}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33"/>
  <sheetViews>
    <sheetView showGridLines="0" topLeftCell="A109" workbookViewId="0">
      <selection activeCell="I123" sqref="I123:I132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0"/>
    </row>
    <row r="2" spans="1:46" s="1" customFormat="1" ht="36.950000000000003" customHeight="1" x14ac:dyDescent="0.2">
      <c r="L2" s="211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87</v>
      </c>
    </row>
    <row r="3" spans="1:46" s="1" customFormat="1" ht="6.95" hidden="1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hidden="1" customHeight="1" x14ac:dyDescent="0.2">
      <c r="B4" s="17"/>
      <c r="D4" s="18" t="s">
        <v>94</v>
      </c>
      <c r="L4" s="17"/>
      <c r="M4" s="91" t="s">
        <v>9</v>
      </c>
      <c r="AT4" s="14" t="s">
        <v>3</v>
      </c>
    </row>
    <row r="5" spans="1:46" s="1" customFormat="1" ht="6.95" hidden="1" customHeight="1" x14ac:dyDescent="0.2">
      <c r="B5" s="17"/>
      <c r="L5" s="17"/>
    </row>
    <row r="6" spans="1:46" s="1" customFormat="1" ht="12" hidden="1" customHeight="1" x14ac:dyDescent="0.2">
      <c r="B6" s="17"/>
      <c r="D6" s="23" t="s">
        <v>12</v>
      </c>
      <c r="L6" s="17"/>
    </row>
    <row r="7" spans="1:46" s="1" customFormat="1" ht="16.5" hidden="1" customHeight="1" x14ac:dyDescent="0.2">
      <c r="B7" s="17"/>
      <c r="E7" s="219" t="str">
        <f>'Rekapitulácia stavby'!K6</f>
        <v>Moravský Sv. Ján - asfaltovanie 2024</v>
      </c>
      <c r="F7" s="220"/>
      <c r="G7" s="220"/>
      <c r="H7" s="220"/>
      <c r="L7" s="17"/>
    </row>
    <row r="8" spans="1:46" s="2" customFormat="1" ht="12" hidden="1" customHeight="1" x14ac:dyDescent="0.2">
      <c r="A8" s="26"/>
      <c r="B8" s="27"/>
      <c r="C8" s="26"/>
      <c r="D8" s="23" t="s">
        <v>95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 x14ac:dyDescent="0.2">
      <c r="A9" s="26"/>
      <c r="B9" s="27"/>
      <c r="C9" s="26"/>
      <c r="D9" s="26"/>
      <c r="E9" s="182" t="s">
        <v>204</v>
      </c>
      <c r="F9" s="221"/>
      <c r="G9" s="221"/>
      <c r="H9" s="22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idden="1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 x14ac:dyDescent="0.2">
      <c r="A11" s="26"/>
      <c r="B11" s="27"/>
      <c r="C11" s="26"/>
      <c r="D11" s="23" t="s">
        <v>13</v>
      </c>
      <c r="E11" s="26"/>
      <c r="F11" s="21" t="s">
        <v>16</v>
      </c>
      <c r="G11" s="26"/>
      <c r="H11" s="26"/>
      <c r="I11" s="23" t="s">
        <v>14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 x14ac:dyDescent="0.2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52">
        <f>'Rekapitulácia stavby'!AN8</f>
        <v>45450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hidden="1" customHeight="1" x14ac:dyDescent="0.2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 x14ac:dyDescent="0.2">
      <c r="A14" s="26"/>
      <c r="B14" s="27"/>
      <c r="C14" s="26"/>
      <c r="D14" s="23" t="s">
        <v>18</v>
      </c>
      <c r="E14" s="26"/>
      <c r="F14" s="26"/>
      <c r="G14" s="26"/>
      <c r="H14" s="26"/>
      <c r="I14" s="23" t="s">
        <v>19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 x14ac:dyDescent="0.2">
      <c r="A15" s="26"/>
      <c r="B15" s="27"/>
      <c r="C15" s="26"/>
      <c r="D15" s="26"/>
      <c r="E15" s="21" t="s">
        <v>16</v>
      </c>
      <c r="F15" s="26"/>
      <c r="G15" s="26"/>
      <c r="H15" s="26"/>
      <c r="I15" s="23" t="s">
        <v>20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hidden="1" customHeight="1" x14ac:dyDescent="0.2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 x14ac:dyDescent="0.2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19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 x14ac:dyDescent="0.2">
      <c r="A18" s="26"/>
      <c r="B18" s="27"/>
      <c r="C18" s="26"/>
      <c r="D18" s="26"/>
      <c r="E18" s="21" t="s">
        <v>16</v>
      </c>
      <c r="F18" s="26"/>
      <c r="G18" s="26"/>
      <c r="H18" s="26"/>
      <c r="I18" s="23" t="s">
        <v>20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hidden="1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 x14ac:dyDescent="0.2">
      <c r="A20" s="26"/>
      <c r="B20" s="27"/>
      <c r="C20" s="26"/>
      <c r="D20" s="23" t="s">
        <v>22</v>
      </c>
      <c r="E20" s="26"/>
      <c r="F20" s="26"/>
      <c r="G20" s="26"/>
      <c r="H20" s="26"/>
      <c r="I20" s="23" t="s">
        <v>19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 x14ac:dyDescent="0.2">
      <c r="A21" s="26"/>
      <c r="B21" s="27"/>
      <c r="C21" s="26"/>
      <c r="D21" s="26"/>
      <c r="E21" s="21" t="s">
        <v>16</v>
      </c>
      <c r="F21" s="26"/>
      <c r="G21" s="26"/>
      <c r="H21" s="26"/>
      <c r="I21" s="23" t="s">
        <v>20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hidden="1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 x14ac:dyDescent="0.2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19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 x14ac:dyDescent="0.2">
      <c r="A24" s="26"/>
      <c r="B24" s="27"/>
      <c r="C24" s="26"/>
      <c r="D24" s="26"/>
      <c r="E24" s="21" t="s">
        <v>97</v>
      </c>
      <c r="F24" s="26"/>
      <c r="G24" s="26"/>
      <c r="H24" s="26"/>
      <c r="I24" s="23" t="s">
        <v>20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hidden="1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 x14ac:dyDescent="0.2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 x14ac:dyDescent="0.2">
      <c r="A27" s="92"/>
      <c r="B27" s="93"/>
      <c r="C27" s="92"/>
      <c r="D27" s="92"/>
      <c r="E27" s="207" t="s">
        <v>1</v>
      </c>
      <c r="F27" s="207"/>
      <c r="G27" s="207"/>
      <c r="H27" s="20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hidden="1" customHeight="1" x14ac:dyDescent="0.2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 x14ac:dyDescent="0.2">
      <c r="A30" s="26"/>
      <c r="B30" s="27"/>
      <c r="C30" s="26"/>
      <c r="D30" s="95" t="s">
        <v>26</v>
      </c>
      <c r="E30" s="26"/>
      <c r="F30" s="26"/>
      <c r="G30" s="26"/>
      <c r="H30" s="26"/>
      <c r="I30" s="26"/>
      <c r="J30" s="68">
        <f>ROUND(J120,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 x14ac:dyDescent="0.2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hidden="1" customHeight="1" x14ac:dyDescent="0.2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30" t="s">
        <v>29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 x14ac:dyDescent="0.2">
      <c r="A33" s="26"/>
      <c r="B33" s="27"/>
      <c r="C33" s="26"/>
      <c r="D33" s="96" t="s">
        <v>30</v>
      </c>
      <c r="E33" s="32" t="s">
        <v>31</v>
      </c>
      <c r="F33" s="97">
        <f>ROUND((SUM(BE120:BE132)),  2)</f>
        <v>0</v>
      </c>
      <c r="G33" s="98"/>
      <c r="H33" s="98"/>
      <c r="I33" s="99">
        <v>0.2</v>
      </c>
      <c r="J33" s="97">
        <f>ROUND(((SUM(BE120:BE132))*I33),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 x14ac:dyDescent="0.2">
      <c r="A34" s="26"/>
      <c r="B34" s="27"/>
      <c r="C34" s="26"/>
      <c r="D34" s="26"/>
      <c r="E34" s="32" t="s">
        <v>32</v>
      </c>
      <c r="F34" s="100">
        <f>ROUND((SUM(BF120:BF132)),  2)</f>
        <v>0</v>
      </c>
      <c r="G34" s="26"/>
      <c r="H34" s="26"/>
      <c r="I34" s="101">
        <v>0.2</v>
      </c>
      <c r="J34" s="100">
        <f>ROUND(((SUM(BF120:BF132))*I34),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 x14ac:dyDescent="0.2">
      <c r="A35" s="26"/>
      <c r="B35" s="27"/>
      <c r="C35" s="26"/>
      <c r="D35" s="26"/>
      <c r="E35" s="23" t="s">
        <v>33</v>
      </c>
      <c r="F35" s="100">
        <f>ROUND((SUM(BG120:BG132)),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 x14ac:dyDescent="0.2">
      <c r="A36" s="26"/>
      <c r="B36" s="27"/>
      <c r="C36" s="26"/>
      <c r="D36" s="26"/>
      <c r="E36" s="23" t="s">
        <v>34</v>
      </c>
      <c r="F36" s="100">
        <f>ROUND((SUM(BH120:BH132)),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 x14ac:dyDescent="0.2">
      <c r="A37" s="26"/>
      <c r="B37" s="27"/>
      <c r="C37" s="26"/>
      <c r="D37" s="26"/>
      <c r="E37" s="32" t="s">
        <v>35</v>
      </c>
      <c r="F37" s="97">
        <f>ROUND((SUM(BI120:BI132)),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hidden="1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 x14ac:dyDescent="0.2">
      <c r="A39" s="26"/>
      <c r="B39" s="27"/>
      <c r="C39" s="102"/>
      <c r="D39" s="103" t="s">
        <v>36</v>
      </c>
      <c r="E39" s="57"/>
      <c r="F39" s="57"/>
      <c r="G39" s="104" t="s">
        <v>37</v>
      </c>
      <c r="H39" s="105" t="s">
        <v>38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hidden="1" customHeight="1" x14ac:dyDescent="0.2">
      <c r="B41" s="17"/>
      <c r="L41" s="17"/>
    </row>
    <row r="42" spans="1:31" s="1" customFormat="1" ht="14.45" hidden="1" customHeight="1" x14ac:dyDescent="0.2">
      <c r="B42" s="17"/>
      <c r="L42" s="17"/>
    </row>
    <row r="43" spans="1:31" s="1" customFormat="1" ht="14.45" hidden="1" customHeight="1" x14ac:dyDescent="0.2">
      <c r="B43" s="17"/>
      <c r="L43" s="17"/>
    </row>
    <row r="44" spans="1:31" s="1" customFormat="1" ht="14.45" hidden="1" customHeight="1" x14ac:dyDescent="0.2">
      <c r="B44" s="17"/>
      <c r="L44" s="17"/>
    </row>
    <row r="45" spans="1:31" s="1" customFormat="1" ht="14.45" hidden="1" customHeight="1" x14ac:dyDescent="0.2">
      <c r="B45" s="17"/>
      <c r="L45" s="17"/>
    </row>
    <row r="46" spans="1:31" s="1" customFormat="1" ht="14.45" hidden="1" customHeight="1" x14ac:dyDescent="0.2">
      <c r="B46" s="17"/>
      <c r="L46" s="17"/>
    </row>
    <row r="47" spans="1:31" s="1" customFormat="1" ht="14.45" hidden="1" customHeight="1" x14ac:dyDescent="0.2">
      <c r="B47" s="17"/>
      <c r="L47" s="17"/>
    </row>
    <row r="48" spans="1:31" s="1" customFormat="1" ht="14.45" hidden="1" customHeight="1" x14ac:dyDescent="0.2">
      <c r="B48" s="17"/>
      <c r="L48" s="17"/>
    </row>
    <row r="49" spans="1:31" s="1" customFormat="1" ht="14.45" hidden="1" customHeight="1" x14ac:dyDescent="0.2">
      <c r="B49" s="17"/>
      <c r="L49" s="17"/>
    </row>
    <row r="50" spans="1:31" s="2" customFormat="1" ht="14.45" hidden="1" customHeight="1" x14ac:dyDescent="0.2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 hidden="1" x14ac:dyDescent="0.2">
      <c r="B51" s="17"/>
      <c r="L51" s="17"/>
    </row>
    <row r="52" spans="1:31" hidden="1" x14ac:dyDescent="0.2">
      <c r="B52" s="17"/>
      <c r="L52" s="17"/>
    </row>
    <row r="53" spans="1:31" hidden="1" x14ac:dyDescent="0.2">
      <c r="B53" s="17"/>
      <c r="L53" s="17"/>
    </row>
    <row r="54" spans="1:31" hidden="1" x14ac:dyDescent="0.2">
      <c r="B54" s="17"/>
      <c r="L54" s="17"/>
    </row>
    <row r="55" spans="1:31" hidden="1" x14ac:dyDescent="0.2">
      <c r="B55" s="17"/>
      <c r="L55" s="17"/>
    </row>
    <row r="56" spans="1:31" hidden="1" x14ac:dyDescent="0.2">
      <c r="B56" s="17"/>
      <c r="L56" s="17"/>
    </row>
    <row r="57" spans="1:31" hidden="1" x14ac:dyDescent="0.2">
      <c r="B57" s="17"/>
      <c r="L57" s="17"/>
    </row>
    <row r="58" spans="1:31" hidden="1" x14ac:dyDescent="0.2">
      <c r="B58" s="17"/>
      <c r="L58" s="17"/>
    </row>
    <row r="59" spans="1:31" hidden="1" x14ac:dyDescent="0.2">
      <c r="B59" s="17"/>
      <c r="L59" s="17"/>
    </row>
    <row r="60" spans="1:31" hidden="1" x14ac:dyDescent="0.2">
      <c r="B60" s="17"/>
      <c r="L60" s="17"/>
    </row>
    <row r="61" spans="1:31" s="2" customFormat="1" ht="12.75" hidden="1" x14ac:dyDescent="0.2">
      <c r="A61" s="26"/>
      <c r="B61" s="27"/>
      <c r="C61" s="26"/>
      <c r="D61" s="42" t="s">
        <v>41</v>
      </c>
      <c r="E61" s="29"/>
      <c r="F61" s="108" t="s">
        <v>42</v>
      </c>
      <c r="G61" s="42" t="s">
        <v>41</v>
      </c>
      <c r="H61" s="29"/>
      <c r="I61" s="29"/>
      <c r="J61" s="109" t="s">
        <v>42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 x14ac:dyDescent="0.2">
      <c r="B62" s="17"/>
      <c r="L62" s="17"/>
    </row>
    <row r="63" spans="1:31" hidden="1" x14ac:dyDescent="0.2">
      <c r="B63" s="17"/>
      <c r="L63" s="17"/>
    </row>
    <row r="64" spans="1:31" hidden="1" x14ac:dyDescent="0.2">
      <c r="B64" s="17"/>
      <c r="L64" s="17"/>
    </row>
    <row r="65" spans="1:31" s="2" customFormat="1" ht="12.75" hidden="1" x14ac:dyDescent="0.2">
      <c r="A65" s="26"/>
      <c r="B65" s="27"/>
      <c r="C65" s="26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 x14ac:dyDescent="0.2">
      <c r="B66" s="17"/>
      <c r="L66" s="17"/>
    </row>
    <row r="67" spans="1:31" hidden="1" x14ac:dyDescent="0.2">
      <c r="B67" s="17"/>
      <c r="L67" s="17"/>
    </row>
    <row r="68" spans="1:31" hidden="1" x14ac:dyDescent="0.2">
      <c r="B68" s="17"/>
      <c r="L68" s="17"/>
    </row>
    <row r="69" spans="1:31" hidden="1" x14ac:dyDescent="0.2">
      <c r="B69" s="17"/>
      <c r="L69" s="17"/>
    </row>
    <row r="70" spans="1:31" hidden="1" x14ac:dyDescent="0.2">
      <c r="B70" s="17"/>
      <c r="L70" s="17"/>
    </row>
    <row r="71" spans="1:31" hidden="1" x14ac:dyDescent="0.2">
      <c r="B71" s="17"/>
      <c r="L71" s="17"/>
    </row>
    <row r="72" spans="1:31" hidden="1" x14ac:dyDescent="0.2">
      <c r="B72" s="17"/>
      <c r="L72" s="17"/>
    </row>
    <row r="73" spans="1:31" hidden="1" x14ac:dyDescent="0.2">
      <c r="B73" s="17"/>
      <c r="L73" s="17"/>
    </row>
    <row r="74" spans="1:31" hidden="1" x14ac:dyDescent="0.2">
      <c r="B74" s="17"/>
      <c r="L74" s="17"/>
    </row>
    <row r="75" spans="1:31" hidden="1" x14ac:dyDescent="0.2">
      <c r="B75" s="17"/>
      <c r="L75" s="17"/>
    </row>
    <row r="76" spans="1:31" s="2" customFormat="1" ht="12.75" hidden="1" x14ac:dyDescent="0.2">
      <c r="A76" s="26"/>
      <c r="B76" s="27"/>
      <c r="C76" s="26"/>
      <c r="D76" s="42" t="s">
        <v>41</v>
      </c>
      <c r="E76" s="29"/>
      <c r="F76" s="108" t="s">
        <v>42</v>
      </c>
      <c r="G76" s="42" t="s">
        <v>41</v>
      </c>
      <c r="H76" s="29"/>
      <c r="I76" s="29"/>
      <c r="J76" s="109" t="s">
        <v>42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 x14ac:dyDescent="0.2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 x14ac:dyDescent="0.2"/>
    <row r="79" spans="1:31" hidden="1" x14ac:dyDescent="0.2"/>
    <row r="80" spans="1:31" hidden="1" x14ac:dyDescent="0.2"/>
    <row r="81" spans="1:47" s="2" customFormat="1" ht="6.95" hidden="1" customHeight="1" x14ac:dyDescent="0.2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 x14ac:dyDescent="0.2">
      <c r="A82" s="26"/>
      <c r="B82" s="27"/>
      <c r="C82" s="18" t="s">
        <v>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 x14ac:dyDescent="0.2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 x14ac:dyDescent="0.2">
      <c r="A85" s="26"/>
      <c r="B85" s="27"/>
      <c r="C85" s="26"/>
      <c r="D85" s="26"/>
      <c r="E85" s="219" t="str">
        <f>E7</f>
        <v>Moravský Sv. Ján - asfaltovanie 2024</v>
      </c>
      <c r="F85" s="220"/>
      <c r="G85" s="220"/>
      <c r="H85" s="220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 x14ac:dyDescent="0.2">
      <c r="A86" s="26"/>
      <c r="B86" s="27"/>
      <c r="C86" s="23" t="s">
        <v>95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 x14ac:dyDescent="0.2">
      <c r="A87" s="26"/>
      <c r="B87" s="27"/>
      <c r="C87" s="26"/>
      <c r="D87" s="26"/>
      <c r="E87" s="182" t="str">
        <f>E9</f>
        <v>SO 4 - Pláňavská ulica</v>
      </c>
      <c r="F87" s="221"/>
      <c r="G87" s="221"/>
      <c r="H87" s="22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 x14ac:dyDescent="0.2">
      <c r="A89" s="26"/>
      <c r="B89" s="27"/>
      <c r="C89" s="23" t="s">
        <v>15</v>
      </c>
      <c r="D89" s="26"/>
      <c r="E89" s="26"/>
      <c r="F89" s="21" t="str">
        <f>F12</f>
        <v xml:space="preserve"> </v>
      </c>
      <c r="G89" s="26"/>
      <c r="H89" s="26"/>
      <c r="I89" s="23" t="s">
        <v>17</v>
      </c>
      <c r="J89" s="52">
        <f>IF(J12="","",J12)</f>
        <v>45450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 x14ac:dyDescent="0.2">
      <c r="A91" s="26"/>
      <c r="B91" s="27"/>
      <c r="C91" s="23" t="s">
        <v>18</v>
      </c>
      <c r="D91" s="26"/>
      <c r="E91" s="26"/>
      <c r="F91" s="21" t="str">
        <f>E15</f>
        <v xml:space="preserve"> </v>
      </c>
      <c r="G91" s="26"/>
      <c r="H91" s="26"/>
      <c r="I91" s="23" t="s">
        <v>22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5.7" hidden="1" customHeight="1" x14ac:dyDescent="0.2">
      <c r="A92" s="26"/>
      <c r="B92" s="27"/>
      <c r="C92" s="23" t="s">
        <v>21</v>
      </c>
      <c r="D92" s="26"/>
      <c r="E92" s="26"/>
      <c r="F92" s="21" t="str">
        <f>IF(E18="","",E18)</f>
        <v xml:space="preserve"> </v>
      </c>
      <c r="G92" s="26"/>
      <c r="H92" s="26"/>
      <c r="I92" s="23" t="s">
        <v>24</v>
      </c>
      <c r="J92" s="24" t="str">
        <f>E24</f>
        <v xml:space="preserve">                                        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 x14ac:dyDescent="0.2">
      <c r="A94" s="26"/>
      <c r="B94" s="27"/>
      <c r="C94" s="110" t="s">
        <v>99</v>
      </c>
      <c r="D94" s="102"/>
      <c r="E94" s="102"/>
      <c r="F94" s="102"/>
      <c r="G94" s="102"/>
      <c r="H94" s="102"/>
      <c r="I94" s="102"/>
      <c r="J94" s="111" t="s">
        <v>100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 x14ac:dyDescent="0.2">
      <c r="A96" s="26"/>
      <c r="B96" s="27"/>
      <c r="C96" s="112" t="s">
        <v>101</v>
      </c>
      <c r="D96" s="26"/>
      <c r="E96" s="26"/>
      <c r="F96" s="26"/>
      <c r="G96" s="26"/>
      <c r="H96" s="26"/>
      <c r="I96" s="26"/>
      <c r="J96" s="68">
        <f>J120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102</v>
      </c>
    </row>
    <row r="97" spans="1:31" s="9" customFormat="1" ht="24.95" hidden="1" customHeight="1" x14ac:dyDescent="0.2">
      <c r="B97" s="113"/>
      <c r="D97" s="114" t="s">
        <v>103</v>
      </c>
      <c r="E97" s="115"/>
      <c r="F97" s="115"/>
      <c r="G97" s="115"/>
      <c r="H97" s="115"/>
      <c r="I97" s="115"/>
      <c r="J97" s="116">
        <f>J121</f>
        <v>0</v>
      </c>
      <c r="L97" s="113"/>
    </row>
    <row r="98" spans="1:31" s="10" customFormat="1" ht="19.899999999999999" hidden="1" customHeight="1" x14ac:dyDescent="0.2">
      <c r="B98" s="117"/>
      <c r="D98" s="118" t="s">
        <v>104</v>
      </c>
      <c r="E98" s="119"/>
      <c r="F98" s="119"/>
      <c r="G98" s="119"/>
      <c r="H98" s="119"/>
      <c r="I98" s="119"/>
      <c r="J98" s="120">
        <f>J122</f>
        <v>0</v>
      </c>
      <c r="L98" s="117"/>
    </row>
    <row r="99" spans="1:31" s="10" customFormat="1" ht="19.899999999999999" hidden="1" customHeight="1" x14ac:dyDescent="0.2">
      <c r="B99" s="117"/>
      <c r="D99" s="118" t="s">
        <v>105</v>
      </c>
      <c r="E99" s="119"/>
      <c r="F99" s="119"/>
      <c r="G99" s="119"/>
      <c r="H99" s="119"/>
      <c r="I99" s="119"/>
      <c r="J99" s="120">
        <f>J124</f>
        <v>0</v>
      </c>
      <c r="L99" s="117"/>
    </row>
    <row r="100" spans="1:31" s="10" customFormat="1" ht="19.899999999999999" hidden="1" customHeight="1" x14ac:dyDescent="0.2">
      <c r="B100" s="117"/>
      <c r="D100" s="118" t="s">
        <v>106</v>
      </c>
      <c r="E100" s="119"/>
      <c r="F100" s="119"/>
      <c r="G100" s="119"/>
      <c r="H100" s="119"/>
      <c r="I100" s="119"/>
      <c r="J100" s="120">
        <f>J129</f>
        <v>0</v>
      </c>
      <c r="L100" s="117"/>
    </row>
    <row r="101" spans="1:31" s="2" customFormat="1" ht="21.75" hidden="1" customHeight="1" x14ac:dyDescent="0.2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hidden="1" customHeight="1" x14ac:dyDescent="0.2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idden="1" x14ac:dyDescent="0.2"/>
    <row r="104" spans="1:31" hidden="1" x14ac:dyDescent="0.2"/>
    <row r="105" spans="1:31" hidden="1" x14ac:dyDescent="0.2"/>
    <row r="106" spans="1:31" s="2" customFormat="1" ht="6.95" customHeight="1" x14ac:dyDescent="0.2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 x14ac:dyDescent="0.2">
      <c r="A107" s="26"/>
      <c r="B107" s="27"/>
      <c r="C107" s="18" t="s">
        <v>109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 x14ac:dyDescent="0.2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 x14ac:dyDescent="0.2">
      <c r="A109" s="26"/>
      <c r="B109" s="27"/>
      <c r="C109" s="23" t="s">
        <v>12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 x14ac:dyDescent="0.2">
      <c r="A110" s="26"/>
      <c r="B110" s="27"/>
      <c r="C110" s="26"/>
      <c r="D110" s="26"/>
      <c r="E110" s="219" t="str">
        <f>E7</f>
        <v>Moravský Sv. Ján - asfaltovanie 2024</v>
      </c>
      <c r="F110" s="220"/>
      <c r="G110" s="220"/>
      <c r="H110" s="220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 x14ac:dyDescent="0.2">
      <c r="A111" s="26"/>
      <c r="B111" s="27"/>
      <c r="C111" s="23" t="s">
        <v>95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 x14ac:dyDescent="0.2">
      <c r="A112" s="26"/>
      <c r="B112" s="27"/>
      <c r="C112" s="26"/>
      <c r="D112" s="26"/>
      <c r="E112" s="182" t="str">
        <f>E9</f>
        <v>SO 4 - Pláňavská ulica</v>
      </c>
      <c r="F112" s="221"/>
      <c r="G112" s="221"/>
      <c r="H112" s="221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 x14ac:dyDescent="0.2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 x14ac:dyDescent="0.2">
      <c r="A114" s="26"/>
      <c r="B114" s="27"/>
      <c r="C114" s="23" t="s">
        <v>15</v>
      </c>
      <c r="D114" s="26"/>
      <c r="E114" s="26"/>
      <c r="F114" s="21" t="str">
        <f>F12</f>
        <v xml:space="preserve"> </v>
      </c>
      <c r="G114" s="26"/>
      <c r="H114" s="26"/>
      <c r="I114" s="23" t="s">
        <v>17</v>
      </c>
      <c r="J114" s="52">
        <f>IF(J12="","",J12)</f>
        <v>45450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 x14ac:dyDescent="0.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" customHeight="1" x14ac:dyDescent="0.2">
      <c r="A116" s="26"/>
      <c r="B116" s="27"/>
      <c r="C116" s="23" t="s">
        <v>18</v>
      </c>
      <c r="D116" s="26"/>
      <c r="E116" s="26"/>
      <c r="F116" s="21" t="str">
        <f>E15</f>
        <v xml:space="preserve"> </v>
      </c>
      <c r="G116" s="26"/>
      <c r="H116" s="26"/>
      <c r="I116" s="23" t="s">
        <v>22</v>
      </c>
      <c r="J116" s="24" t="str">
        <f>E21</f>
        <v xml:space="preserve"> 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25.7" customHeight="1" x14ac:dyDescent="0.2">
      <c r="A117" s="26"/>
      <c r="B117" s="27"/>
      <c r="C117" s="23" t="s">
        <v>21</v>
      </c>
      <c r="D117" s="26"/>
      <c r="E117" s="26"/>
      <c r="F117" s="21" t="str">
        <f>IF(E18="","",E18)</f>
        <v xml:space="preserve"> </v>
      </c>
      <c r="G117" s="26"/>
      <c r="H117" s="26"/>
      <c r="I117" s="23" t="s">
        <v>24</v>
      </c>
      <c r="J117" s="24" t="str">
        <f>E24</f>
        <v xml:space="preserve">                                        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 x14ac:dyDescent="0.2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 x14ac:dyDescent="0.2">
      <c r="A119" s="121"/>
      <c r="B119" s="122"/>
      <c r="C119" s="123" t="s">
        <v>110</v>
      </c>
      <c r="D119" s="124" t="s">
        <v>51</v>
      </c>
      <c r="E119" s="124" t="s">
        <v>47</v>
      </c>
      <c r="F119" s="124" t="s">
        <v>48</v>
      </c>
      <c r="G119" s="124" t="s">
        <v>111</v>
      </c>
      <c r="H119" s="124" t="s">
        <v>112</v>
      </c>
      <c r="I119" s="124" t="s">
        <v>113</v>
      </c>
      <c r="J119" s="125" t="s">
        <v>100</v>
      </c>
      <c r="K119" s="126" t="s">
        <v>114</v>
      </c>
      <c r="L119" s="127"/>
      <c r="M119" s="59" t="s">
        <v>1</v>
      </c>
      <c r="N119" s="60" t="s">
        <v>30</v>
      </c>
      <c r="O119" s="60" t="s">
        <v>115</v>
      </c>
      <c r="P119" s="60" t="s">
        <v>116</v>
      </c>
      <c r="Q119" s="60" t="s">
        <v>117</v>
      </c>
      <c r="R119" s="60" t="s">
        <v>118</v>
      </c>
      <c r="S119" s="60" t="s">
        <v>119</v>
      </c>
      <c r="T119" s="61" t="s">
        <v>120</v>
      </c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</row>
    <row r="120" spans="1:65" s="2" customFormat="1" ht="22.9" customHeight="1" x14ac:dyDescent="0.25">
      <c r="A120" s="26"/>
      <c r="B120" s="27"/>
      <c r="C120" s="66" t="s">
        <v>101</v>
      </c>
      <c r="D120" s="26"/>
      <c r="E120" s="26"/>
      <c r="F120" s="26"/>
      <c r="G120" s="26"/>
      <c r="H120" s="26"/>
      <c r="I120" s="26"/>
      <c r="J120" s="128">
        <f>BK120</f>
        <v>0</v>
      </c>
      <c r="K120" s="26"/>
      <c r="L120" s="27"/>
      <c r="M120" s="62"/>
      <c r="N120" s="53"/>
      <c r="O120" s="63"/>
      <c r="P120" s="129">
        <f>P121</f>
        <v>149.1498</v>
      </c>
      <c r="Q120" s="63"/>
      <c r="R120" s="129">
        <f>R121</f>
        <v>71.717820000000003</v>
      </c>
      <c r="S120" s="63"/>
      <c r="T120" s="130">
        <f>T121</f>
        <v>139.69999999999999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65</v>
      </c>
      <c r="AU120" s="14" t="s">
        <v>102</v>
      </c>
      <c r="BK120" s="131">
        <f>BK121</f>
        <v>0</v>
      </c>
    </row>
    <row r="121" spans="1:65" s="12" customFormat="1" ht="25.9" customHeight="1" x14ac:dyDescent="0.2">
      <c r="B121" s="132"/>
      <c r="D121" s="133" t="s">
        <v>65</v>
      </c>
      <c r="E121" s="134" t="s">
        <v>121</v>
      </c>
      <c r="F121" s="134" t="s">
        <v>122</v>
      </c>
      <c r="J121" s="135">
        <f>BK121</f>
        <v>0</v>
      </c>
      <c r="L121" s="132"/>
      <c r="M121" s="136"/>
      <c r="N121" s="137"/>
      <c r="O121" s="137"/>
      <c r="P121" s="138">
        <f>P122+P124+P129</f>
        <v>149.1498</v>
      </c>
      <c r="Q121" s="137"/>
      <c r="R121" s="138">
        <f>R122+R124+R129</f>
        <v>71.717820000000003</v>
      </c>
      <c r="S121" s="137"/>
      <c r="T121" s="139">
        <f>T122+T124+T129</f>
        <v>139.69999999999999</v>
      </c>
      <c r="AR121" s="133" t="s">
        <v>74</v>
      </c>
      <c r="AT121" s="140" t="s">
        <v>65</v>
      </c>
      <c r="AU121" s="140" t="s">
        <v>66</v>
      </c>
      <c r="AY121" s="133" t="s">
        <v>123</v>
      </c>
      <c r="BK121" s="141">
        <f>BK122+BK124+BK129</f>
        <v>0</v>
      </c>
    </row>
    <row r="122" spans="1:65" s="12" customFormat="1" ht="22.9" customHeight="1" x14ac:dyDescent="0.2">
      <c r="B122" s="132"/>
      <c r="D122" s="133" t="s">
        <v>65</v>
      </c>
      <c r="E122" s="142" t="s">
        <v>74</v>
      </c>
      <c r="F122" s="142" t="s">
        <v>124</v>
      </c>
      <c r="J122" s="143">
        <f>BK122</f>
        <v>0</v>
      </c>
      <c r="L122" s="132"/>
      <c r="M122" s="136"/>
      <c r="N122" s="137"/>
      <c r="O122" s="137"/>
      <c r="P122" s="138">
        <f>P123</f>
        <v>77.643499999999989</v>
      </c>
      <c r="Q122" s="137"/>
      <c r="R122" s="138">
        <f>R123</f>
        <v>9.35E-2</v>
      </c>
      <c r="S122" s="137"/>
      <c r="T122" s="139">
        <f>T123</f>
        <v>139.69999999999999</v>
      </c>
      <c r="AR122" s="133" t="s">
        <v>74</v>
      </c>
      <c r="AT122" s="140" t="s">
        <v>65</v>
      </c>
      <c r="AU122" s="140" t="s">
        <v>74</v>
      </c>
      <c r="AY122" s="133" t="s">
        <v>123</v>
      </c>
      <c r="BK122" s="141">
        <f>BK123</f>
        <v>0</v>
      </c>
    </row>
    <row r="123" spans="1:65" s="2" customFormat="1" ht="24.2" customHeight="1" x14ac:dyDescent="0.2">
      <c r="A123" s="26"/>
      <c r="B123" s="144"/>
      <c r="C123" s="145" t="s">
        <v>74</v>
      </c>
      <c r="D123" s="145" t="s">
        <v>125</v>
      </c>
      <c r="E123" s="146" t="s">
        <v>205</v>
      </c>
      <c r="F123" s="147" t="s">
        <v>225</v>
      </c>
      <c r="G123" s="148" t="s">
        <v>127</v>
      </c>
      <c r="H123" s="149">
        <v>550</v>
      </c>
      <c r="I123" s="150"/>
      <c r="J123" s="150">
        <f>ROUND(I123*H123,2)</f>
        <v>0</v>
      </c>
      <c r="K123" s="151"/>
      <c r="L123" s="27"/>
      <c r="M123" s="152" t="s">
        <v>1</v>
      </c>
      <c r="N123" s="153" t="s">
        <v>32</v>
      </c>
      <c r="O123" s="154">
        <v>0.14116999999999999</v>
      </c>
      <c r="P123" s="154">
        <f>O123*H123</f>
        <v>77.643499999999989</v>
      </c>
      <c r="Q123" s="154">
        <v>1.7000000000000001E-4</v>
      </c>
      <c r="R123" s="154">
        <f>Q123*H123</f>
        <v>9.35E-2</v>
      </c>
      <c r="S123" s="154">
        <v>0.254</v>
      </c>
      <c r="T123" s="155">
        <f>S123*H123</f>
        <v>139.69999999999999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128</v>
      </c>
      <c r="AT123" s="156" t="s">
        <v>125</v>
      </c>
      <c r="AU123" s="156" t="s">
        <v>129</v>
      </c>
      <c r="AY123" s="14" t="s">
        <v>123</v>
      </c>
      <c r="BE123" s="157">
        <f>IF(N123="základná",J123,0)</f>
        <v>0</v>
      </c>
      <c r="BF123" s="157">
        <f>IF(N123="znížená",J123,0)</f>
        <v>0</v>
      </c>
      <c r="BG123" s="157">
        <f>IF(N123="zákl. prenesená",J123,0)</f>
        <v>0</v>
      </c>
      <c r="BH123" s="157">
        <f>IF(N123="zníž. prenesená",J123,0)</f>
        <v>0</v>
      </c>
      <c r="BI123" s="157">
        <f>IF(N123="nulová",J123,0)</f>
        <v>0</v>
      </c>
      <c r="BJ123" s="14" t="s">
        <v>129</v>
      </c>
      <c r="BK123" s="157">
        <f>ROUND(I123*H123,2)</f>
        <v>0</v>
      </c>
      <c r="BL123" s="14" t="s">
        <v>128</v>
      </c>
      <c r="BM123" s="156" t="s">
        <v>206</v>
      </c>
    </row>
    <row r="124" spans="1:65" s="12" customFormat="1" ht="22.9" customHeight="1" x14ac:dyDescent="0.2">
      <c r="B124" s="132"/>
      <c r="D124" s="133" t="s">
        <v>65</v>
      </c>
      <c r="E124" s="142" t="s">
        <v>134</v>
      </c>
      <c r="F124" s="142" t="s">
        <v>135</v>
      </c>
      <c r="J124" s="143">
        <f>BK124</f>
        <v>0</v>
      </c>
      <c r="L124" s="132"/>
      <c r="M124" s="136"/>
      <c r="N124" s="137"/>
      <c r="O124" s="137"/>
      <c r="P124" s="138">
        <f>SUM(P125:P128)</f>
        <v>0.48599999999999999</v>
      </c>
      <c r="Q124" s="137"/>
      <c r="R124" s="138">
        <f>SUM(R125:R128)</f>
        <v>71.624319999999997</v>
      </c>
      <c r="S124" s="137"/>
      <c r="T124" s="139">
        <f>SUM(T125:T128)</f>
        <v>0</v>
      </c>
      <c r="AR124" s="133" t="s">
        <v>74</v>
      </c>
      <c r="AT124" s="140" t="s">
        <v>65</v>
      </c>
      <c r="AU124" s="140" t="s">
        <v>74</v>
      </c>
      <c r="AY124" s="133" t="s">
        <v>123</v>
      </c>
      <c r="BK124" s="141">
        <f>SUM(BK125:BK128)</f>
        <v>0</v>
      </c>
    </row>
    <row r="125" spans="1:65" s="2" customFormat="1" ht="16.5" customHeight="1" x14ac:dyDescent="0.2">
      <c r="A125" s="26"/>
      <c r="B125" s="144"/>
      <c r="C125" s="145">
        <v>2</v>
      </c>
      <c r="D125" s="145" t="s">
        <v>125</v>
      </c>
      <c r="E125" s="146" t="s">
        <v>136</v>
      </c>
      <c r="F125" s="147" t="s">
        <v>137</v>
      </c>
      <c r="G125" s="148" t="s">
        <v>138</v>
      </c>
      <c r="H125" s="149">
        <v>18</v>
      </c>
      <c r="I125" s="150"/>
      <c r="J125" s="150">
        <f>ROUND(I125*H125,2)</f>
        <v>0</v>
      </c>
      <c r="K125" s="151"/>
      <c r="L125" s="27"/>
      <c r="M125" s="152" t="s">
        <v>1</v>
      </c>
      <c r="N125" s="153" t="s">
        <v>32</v>
      </c>
      <c r="O125" s="154">
        <v>2.7E-2</v>
      </c>
      <c r="P125" s="154">
        <f>O125*H125</f>
        <v>0.48599999999999999</v>
      </c>
      <c r="Q125" s="154">
        <v>1.2999999999999999E-4</v>
      </c>
      <c r="R125" s="154">
        <f>Q125*H125</f>
        <v>2.3399999999999996E-3</v>
      </c>
      <c r="S125" s="154">
        <v>0</v>
      </c>
      <c r="T125" s="155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128</v>
      </c>
      <c r="AT125" s="156" t="s">
        <v>125</v>
      </c>
      <c r="AU125" s="156" t="s">
        <v>129</v>
      </c>
      <c r="AY125" s="14" t="s">
        <v>123</v>
      </c>
      <c r="BE125" s="157">
        <f>IF(N125="základná",J125,0)</f>
        <v>0</v>
      </c>
      <c r="BF125" s="157">
        <f>IF(N125="znížená",J125,0)</f>
        <v>0</v>
      </c>
      <c r="BG125" s="157">
        <f>IF(N125="zákl. prenesená",J125,0)</f>
        <v>0</v>
      </c>
      <c r="BH125" s="157">
        <f>IF(N125="zníž. prenesená",J125,0)</f>
        <v>0</v>
      </c>
      <c r="BI125" s="157">
        <f>IF(N125="nulová",J125,0)</f>
        <v>0</v>
      </c>
      <c r="BJ125" s="14" t="s">
        <v>129</v>
      </c>
      <c r="BK125" s="157">
        <f>ROUND(I125*H125,2)</f>
        <v>0</v>
      </c>
      <c r="BL125" s="14" t="s">
        <v>128</v>
      </c>
      <c r="BM125" s="156" t="s">
        <v>207</v>
      </c>
    </row>
    <row r="126" spans="1:65" s="2" customFormat="1" ht="24.2" customHeight="1" x14ac:dyDescent="0.2">
      <c r="A126" s="26"/>
      <c r="B126" s="144"/>
      <c r="C126" s="145" t="s">
        <v>131</v>
      </c>
      <c r="D126" s="145" t="s">
        <v>125</v>
      </c>
      <c r="E126" s="146" t="s">
        <v>141</v>
      </c>
      <c r="F126" s="147" t="s">
        <v>142</v>
      </c>
      <c r="G126" s="148" t="s">
        <v>127</v>
      </c>
      <c r="H126" s="149">
        <v>550</v>
      </c>
      <c r="I126" s="150"/>
      <c r="J126" s="150">
        <f>ROUND(I126*H126,2)</f>
        <v>0</v>
      </c>
      <c r="K126" s="151"/>
      <c r="L126" s="27"/>
      <c r="M126" s="152" t="s">
        <v>1</v>
      </c>
      <c r="N126" s="153" t="s">
        <v>32</v>
      </c>
      <c r="O126" s="154">
        <v>0</v>
      </c>
      <c r="P126" s="154">
        <f>O126*H126</f>
        <v>0</v>
      </c>
      <c r="Q126" s="154">
        <v>7.1000000000000002E-4</v>
      </c>
      <c r="R126" s="154">
        <f>Q126*H126</f>
        <v>0.39050000000000001</v>
      </c>
      <c r="S126" s="154">
        <v>0</v>
      </c>
      <c r="T126" s="155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128</v>
      </c>
      <c r="AT126" s="156" t="s">
        <v>125</v>
      </c>
      <c r="AU126" s="156" t="s">
        <v>129</v>
      </c>
      <c r="AY126" s="14" t="s">
        <v>123</v>
      </c>
      <c r="BE126" s="157">
        <f>IF(N126="základná",J126,0)</f>
        <v>0</v>
      </c>
      <c r="BF126" s="157">
        <f>IF(N126="znížená",J126,0)</f>
        <v>0</v>
      </c>
      <c r="BG126" s="157">
        <f>IF(N126="zákl. prenesená",J126,0)</f>
        <v>0</v>
      </c>
      <c r="BH126" s="157">
        <f>IF(N126="zníž. prenesená",J126,0)</f>
        <v>0</v>
      </c>
      <c r="BI126" s="157">
        <f>IF(N126="nulová",J126,0)</f>
        <v>0</v>
      </c>
      <c r="BJ126" s="14" t="s">
        <v>129</v>
      </c>
      <c r="BK126" s="157">
        <f>ROUND(I126*H126,2)</f>
        <v>0</v>
      </c>
      <c r="BL126" s="14" t="s">
        <v>128</v>
      </c>
      <c r="BM126" s="156" t="s">
        <v>143</v>
      </c>
    </row>
    <row r="127" spans="1:65" s="2" customFormat="1" ht="16.5" customHeight="1" x14ac:dyDescent="0.2">
      <c r="A127" s="26"/>
      <c r="B127" s="144"/>
      <c r="C127" s="145">
        <v>4</v>
      </c>
      <c r="D127" s="145" t="s">
        <v>125</v>
      </c>
      <c r="E127" s="146" t="s">
        <v>145</v>
      </c>
      <c r="F127" s="147" t="s">
        <v>146</v>
      </c>
      <c r="G127" s="148" t="s">
        <v>127</v>
      </c>
      <c r="H127" s="149">
        <v>550</v>
      </c>
      <c r="I127" s="150"/>
      <c r="J127" s="150">
        <f>ROUND(I127*H127,2)</f>
        <v>0</v>
      </c>
      <c r="K127" s="151"/>
      <c r="L127" s="27"/>
      <c r="M127" s="152" t="s">
        <v>1</v>
      </c>
      <c r="N127" s="153" t="s">
        <v>32</v>
      </c>
      <c r="O127" s="154">
        <v>0</v>
      </c>
      <c r="P127" s="154">
        <f>O127*H127</f>
        <v>0</v>
      </c>
      <c r="Q127" s="154">
        <v>0.12411999999999999</v>
      </c>
      <c r="R127" s="154">
        <f>Q127*H127</f>
        <v>68.265999999999991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128</v>
      </c>
      <c r="AT127" s="156" t="s">
        <v>125</v>
      </c>
      <c r="AU127" s="156" t="s">
        <v>129</v>
      </c>
      <c r="AY127" s="14" t="s">
        <v>123</v>
      </c>
      <c r="BE127" s="157">
        <f>IF(N127="základná",J127,0)</f>
        <v>0</v>
      </c>
      <c r="BF127" s="157">
        <f>IF(N127="znížená",J127,0)</f>
        <v>0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129</v>
      </c>
      <c r="BK127" s="157">
        <f>ROUND(I127*H127,2)</f>
        <v>0</v>
      </c>
      <c r="BL127" s="14" t="s">
        <v>128</v>
      </c>
      <c r="BM127" s="156" t="s">
        <v>147</v>
      </c>
    </row>
    <row r="128" spans="1:65" s="2" customFormat="1" ht="16.5" customHeight="1" x14ac:dyDescent="0.2">
      <c r="A128" s="26"/>
      <c r="B128" s="144"/>
      <c r="C128" s="145">
        <v>5</v>
      </c>
      <c r="D128" s="145" t="s">
        <v>125</v>
      </c>
      <c r="E128" s="146" t="s">
        <v>221</v>
      </c>
      <c r="F128" s="147" t="s">
        <v>222</v>
      </c>
      <c r="G128" s="148" t="s">
        <v>161</v>
      </c>
      <c r="H128" s="149">
        <v>17</v>
      </c>
      <c r="I128" s="150"/>
      <c r="J128" s="150">
        <f>ROUND(I128*H128,2)</f>
        <v>0</v>
      </c>
      <c r="K128" s="151"/>
      <c r="L128" s="27"/>
      <c r="M128" s="152" t="s">
        <v>1</v>
      </c>
      <c r="N128" s="153" t="s">
        <v>32</v>
      </c>
      <c r="O128" s="154">
        <v>0</v>
      </c>
      <c r="P128" s="154">
        <f>O128*H128</f>
        <v>0</v>
      </c>
      <c r="Q128" s="154">
        <v>0.17444000000000001</v>
      </c>
      <c r="R128" s="154">
        <f>Q128*H128</f>
        <v>2.9654800000000003</v>
      </c>
      <c r="S128" s="154">
        <v>0</v>
      </c>
      <c r="T128" s="155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128</v>
      </c>
      <c r="AT128" s="156" t="s">
        <v>125</v>
      </c>
      <c r="AU128" s="156" t="s">
        <v>129</v>
      </c>
      <c r="AY128" s="14" t="s">
        <v>123</v>
      </c>
      <c r="BE128" s="157">
        <f>IF(N128="základná",J128,0)</f>
        <v>0</v>
      </c>
      <c r="BF128" s="157">
        <f>IF(N128="znížená",J128,0)</f>
        <v>0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4" t="s">
        <v>129</v>
      </c>
      <c r="BK128" s="157">
        <f>ROUND(I128*H128,2)</f>
        <v>0</v>
      </c>
      <c r="BL128" s="14" t="s">
        <v>128</v>
      </c>
      <c r="BM128" s="156" t="s">
        <v>208</v>
      </c>
    </row>
    <row r="129" spans="1:65" s="12" customFormat="1" ht="22.9" customHeight="1" x14ac:dyDescent="0.2">
      <c r="B129" s="132"/>
      <c r="D129" s="133" t="s">
        <v>65</v>
      </c>
      <c r="E129" s="142" t="s">
        <v>144</v>
      </c>
      <c r="F129" s="142" t="s">
        <v>148</v>
      </c>
      <c r="J129" s="143">
        <f>BK129</f>
        <v>0</v>
      </c>
      <c r="L129" s="132"/>
      <c r="M129" s="136"/>
      <c r="N129" s="137"/>
      <c r="O129" s="137"/>
      <c r="P129" s="138">
        <f>SUM(P130:P132)</f>
        <v>71.020300000000006</v>
      </c>
      <c r="Q129" s="137"/>
      <c r="R129" s="138">
        <f>SUM(R130:R132)</f>
        <v>0</v>
      </c>
      <c r="S129" s="137"/>
      <c r="T129" s="139">
        <f>SUM(T130:T132)</f>
        <v>0</v>
      </c>
      <c r="AR129" s="133" t="s">
        <v>74</v>
      </c>
      <c r="AT129" s="140" t="s">
        <v>65</v>
      </c>
      <c r="AU129" s="140" t="s">
        <v>74</v>
      </c>
      <c r="AY129" s="133" t="s">
        <v>123</v>
      </c>
      <c r="BK129" s="141">
        <f>SUM(BK130:BK132)</f>
        <v>0</v>
      </c>
    </row>
    <row r="130" spans="1:65" s="2" customFormat="1" ht="24.2" customHeight="1" x14ac:dyDescent="0.2">
      <c r="A130" s="26"/>
      <c r="B130" s="144"/>
      <c r="C130" s="145">
        <v>6</v>
      </c>
      <c r="D130" s="145" t="s">
        <v>125</v>
      </c>
      <c r="E130" s="146" t="s">
        <v>149</v>
      </c>
      <c r="F130" s="147" t="s">
        <v>150</v>
      </c>
      <c r="G130" s="148" t="s">
        <v>138</v>
      </c>
      <c r="H130" s="149">
        <v>18</v>
      </c>
      <c r="I130" s="150"/>
      <c r="J130" s="150">
        <f>ROUND(I130*H130,2)</f>
        <v>0</v>
      </c>
      <c r="K130" s="151"/>
      <c r="L130" s="27"/>
      <c r="M130" s="152" t="s">
        <v>1</v>
      </c>
      <c r="N130" s="153" t="s">
        <v>32</v>
      </c>
      <c r="O130" s="154">
        <v>0.185</v>
      </c>
      <c r="P130" s="154">
        <f>O130*H130</f>
        <v>3.33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128</v>
      </c>
      <c r="AT130" s="156" t="s">
        <v>125</v>
      </c>
      <c r="AU130" s="156" t="s">
        <v>129</v>
      </c>
      <c r="AY130" s="14" t="s">
        <v>123</v>
      </c>
      <c r="BE130" s="157">
        <f>IF(N130="základná",J130,0)</f>
        <v>0</v>
      </c>
      <c r="BF130" s="157">
        <f>IF(N130="znížená",J130,0)</f>
        <v>0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4" t="s">
        <v>129</v>
      </c>
      <c r="BK130" s="157">
        <f>ROUND(I130*H130,2)</f>
        <v>0</v>
      </c>
      <c r="BL130" s="14" t="s">
        <v>128</v>
      </c>
      <c r="BM130" s="156" t="s">
        <v>151</v>
      </c>
    </row>
    <row r="131" spans="1:65" s="2" customFormat="1" ht="16.5" customHeight="1" x14ac:dyDescent="0.2">
      <c r="A131" s="26"/>
      <c r="B131" s="144"/>
      <c r="C131" s="145">
        <v>7</v>
      </c>
      <c r="D131" s="145" t="s">
        <v>125</v>
      </c>
      <c r="E131" s="146" t="s">
        <v>155</v>
      </c>
      <c r="F131" s="147" t="s">
        <v>156</v>
      </c>
      <c r="G131" s="148" t="s">
        <v>127</v>
      </c>
      <c r="H131" s="149">
        <v>550</v>
      </c>
      <c r="I131" s="150"/>
      <c r="J131" s="150">
        <f>ROUND(I131*H131,2)</f>
        <v>0</v>
      </c>
      <c r="K131" s="151"/>
      <c r="L131" s="27"/>
      <c r="M131" s="152" t="s">
        <v>1</v>
      </c>
      <c r="N131" s="153" t="s">
        <v>32</v>
      </c>
      <c r="O131" s="154">
        <v>5.8000000000000003E-2</v>
      </c>
      <c r="P131" s="154">
        <f>O131*H131</f>
        <v>31.900000000000002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128</v>
      </c>
      <c r="AT131" s="156" t="s">
        <v>125</v>
      </c>
      <c r="AU131" s="156" t="s">
        <v>129</v>
      </c>
      <c r="AY131" s="14" t="s">
        <v>123</v>
      </c>
      <c r="BE131" s="157">
        <f>IF(N131="základná",J131,0)</f>
        <v>0</v>
      </c>
      <c r="BF131" s="157">
        <f>IF(N131="znížená",J131,0)</f>
        <v>0</v>
      </c>
      <c r="BG131" s="157">
        <f>IF(N131="zákl. prenesená",J131,0)</f>
        <v>0</v>
      </c>
      <c r="BH131" s="157">
        <f>IF(N131="zníž. prenesená",J131,0)</f>
        <v>0</v>
      </c>
      <c r="BI131" s="157">
        <f>IF(N131="nulová",J131,0)</f>
        <v>0</v>
      </c>
      <c r="BJ131" s="14" t="s">
        <v>129</v>
      </c>
      <c r="BK131" s="157">
        <f>ROUND(I131*H131,2)</f>
        <v>0</v>
      </c>
      <c r="BL131" s="14" t="s">
        <v>128</v>
      </c>
      <c r="BM131" s="156" t="s">
        <v>209</v>
      </c>
    </row>
    <row r="132" spans="1:65" s="2" customFormat="1" ht="21.75" customHeight="1" x14ac:dyDescent="0.2">
      <c r="A132" s="26"/>
      <c r="B132" s="144"/>
      <c r="C132" s="145">
        <v>8</v>
      </c>
      <c r="D132" s="145" t="s">
        <v>125</v>
      </c>
      <c r="E132" s="146" t="s">
        <v>159</v>
      </c>
      <c r="F132" s="147" t="s">
        <v>160</v>
      </c>
      <c r="G132" s="148" t="s">
        <v>161</v>
      </c>
      <c r="H132" s="149">
        <v>59.85</v>
      </c>
      <c r="I132" s="150"/>
      <c r="J132" s="150">
        <f>ROUND(I132*H132,2)</f>
        <v>0</v>
      </c>
      <c r="K132" s="151"/>
      <c r="L132" s="27"/>
      <c r="M132" s="158" t="s">
        <v>1</v>
      </c>
      <c r="N132" s="159" t="s">
        <v>32</v>
      </c>
      <c r="O132" s="160">
        <v>0.59799999999999998</v>
      </c>
      <c r="P132" s="160">
        <f>O132*H132</f>
        <v>35.790300000000002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128</v>
      </c>
      <c r="AT132" s="156" t="s">
        <v>125</v>
      </c>
      <c r="AU132" s="156" t="s">
        <v>129</v>
      </c>
      <c r="AY132" s="14" t="s">
        <v>123</v>
      </c>
      <c r="BE132" s="157">
        <f>IF(N132="základná",J132,0)</f>
        <v>0</v>
      </c>
      <c r="BF132" s="157">
        <f>IF(N132="znížená",J132,0)</f>
        <v>0</v>
      </c>
      <c r="BG132" s="157">
        <f>IF(N132="zákl. prenesená",J132,0)</f>
        <v>0</v>
      </c>
      <c r="BH132" s="157">
        <f>IF(N132="zníž. prenesená",J132,0)</f>
        <v>0</v>
      </c>
      <c r="BI132" s="157">
        <f>IF(N132="nulová",J132,0)</f>
        <v>0</v>
      </c>
      <c r="BJ132" s="14" t="s">
        <v>129</v>
      </c>
      <c r="BK132" s="157">
        <f>ROUND(I132*H132,2)</f>
        <v>0</v>
      </c>
      <c r="BL132" s="14" t="s">
        <v>128</v>
      </c>
      <c r="BM132" s="156" t="s">
        <v>162</v>
      </c>
    </row>
    <row r="133" spans="1:65" s="2" customFormat="1" ht="6.95" customHeight="1" x14ac:dyDescent="0.2">
      <c r="A133" s="26"/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27"/>
      <c r="M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</sheetData>
  <autoFilter ref="C119:K132" xr:uid="{00000000-0009-0000-0000-000005000000}"/>
  <mergeCells count="8">
    <mergeCell ref="E110:H110"/>
    <mergeCell ref="E112:H112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33"/>
  <sheetViews>
    <sheetView showGridLines="0" topLeftCell="A115" workbookViewId="0">
      <selection activeCell="I123" sqref="I123:I132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0"/>
    </row>
    <row r="2" spans="1:46" s="1" customFormat="1" ht="36.950000000000003" customHeight="1" x14ac:dyDescent="0.2">
      <c r="L2" s="211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90</v>
      </c>
    </row>
    <row r="3" spans="1:46" s="1" customFormat="1" ht="6.95" hidden="1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hidden="1" customHeight="1" x14ac:dyDescent="0.2">
      <c r="B4" s="17"/>
      <c r="D4" s="18" t="s">
        <v>94</v>
      </c>
      <c r="L4" s="17"/>
      <c r="M4" s="91" t="s">
        <v>9</v>
      </c>
      <c r="AT4" s="14" t="s">
        <v>3</v>
      </c>
    </row>
    <row r="5" spans="1:46" s="1" customFormat="1" ht="6.95" hidden="1" customHeight="1" x14ac:dyDescent="0.2">
      <c r="B5" s="17"/>
      <c r="L5" s="17"/>
    </row>
    <row r="6" spans="1:46" s="1" customFormat="1" ht="12" hidden="1" customHeight="1" x14ac:dyDescent="0.2">
      <c r="B6" s="17"/>
      <c r="D6" s="23" t="s">
        <v>12</v>
      </c>
      <c r="L6" s="17"/>
    </row>
    <row r="7" spans="1:46" s="1" customFormat="1" ht="16.5" hidden="1" customHeight="1" x14ac:dyDescent="0.2">
      <c r="B7" s="17"/>
      <c r="E7" s="219" t="str">
        <f>'Rekapitulácia stavby'!K6</f>
        <v>Moravský Sv. Ján - asfaltovanie 2024</v>
      </c>
      <c r="F7" s="220"/>
      <c r="G7" s="220"/>
      <c r="H7" s="220"/>
      <c r="L7" s="17"/>
    </row>
    <row r="8" spans="1:46" s="2" customFormat="1" ht="12" hidden="1" customHeight="1" x14ac:dyDescent="0.2">
      <c r="A8" s="26"/>
      <c r="B8" s="27"/>
      <c r="C8" s="26"/>
      <c r="D8" s="23" t="s">
        <v>95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 x14ac:dyDescent="0.2">
      <c r="A9" s="26"/>
      <c r="B9" s="27"/>
      <c r="C9" s="26"/>
      <c r="D9" s="26"/>
      <c r="E9" s="182" t="s">
        <v>210</v>
      </c>
      <c r="F9" s="221"/>
      <c r="G9" s="221"/>
      <c r="H9" s="22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idden="1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 x14ac:dyDescent="0.2">
      <c r="A11" s="26"/>
      <c r="B11" s="27"/>
      <c r="C11" s="26"/>
      <c r="D11" s="23" t="s">
        <v>13</v>
      </c>
      <c r="E11" s="26"/>
      <c r="F11" s="21" t="s">
        <v>16</v>
      </c>
      <c r="G11" s="26"/>
      <c r="H11" s="26"/>
      <c r="I11" s="23" t="s">
        <v>14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 x14ac:dyDescent="0.2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52">
        <f>'Rekapitulácia stavby'!AN8</f>
        <v>45450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hidden="1" customHeight="1" x14ac:dyDescent="0.2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 x14ac:dyDescent="0.2">
      <c r="A14" s="26"/>
      <c r="B14" s="27"/>
      <c r="C14" s="26"/>
      <c r="D14" s="23" t="s">
        <v>18</v>
      </c>
      <c r="E14" s="26"/>
      <c r="F14" s="26"/>
      <c r="G14" s="26"/>
      <c r="H14" s="26"/>
      <c r="I14" s="23" t="s">
        <v>19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 x14ac:dyDescent="0.2">
      <c r="A15" s="26"/>
      <c r="B15" s="27"/>
      <c r="C15" s="26"/>
      <c r="D15" s="26"/>
      <c r="E15" s="21" t="s">
        <v>16</v>
      </c>
      <c r="F15" s="26"/>
      <c r="G15" s="26"/>
      <c r="H15" s="26"/>
      <c r="I15" s="23" t="s">
        <v>20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hidden="1" customHeight="1" x14ac:dyDescent="0.2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 x14ac:dyDescent="0.2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19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 x14ac:dyDescent="0.2">
      <c r="A18" s="26"/>
      <c r="B18" s="27"/>
      <c r="C18" s="26"/>
      <c r="D18" s="26"/>
      <c r="E18" s="21" t="s">
        <v>16</v>
      </c>
      <c r="F18" s="26"/>
      <c r="G18" s="26"/>
      <c r="H18" s="26"/>
      <c r="I18" s="23" t="s">
        <v>20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hidden="1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 x14ac:dyDescent="0.2">
      <c r="A20" s="26"/>
      <c r="B20" s="27"/>
      <c r="C20" s="26"/>
      <c r="D20" s="23" t="s">
        <v>22</v>
      </c>
      <c r="E20" s="26"/>
      <c r="F20" s="26"/>
      <c r="G20" s="26"/>
      <c r="H20" s="26"/>
      <c r="I20" s="23" t="s">
        <v>19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 x14ac:dyDescent="0.2">
      <c r="A21" s="26"/>
      <c r="B21" s="27"/>
      <c r="C21" s="26"/>
      <c r="D21" s="26"/>
      <c r="E21" s="21" t="s">
        <v>16</v>
      </c>
      <c r="F21" s="26"/>
      <c r="G21" s="26"/>
      <c r="H21" s="26"/>
      <c r="I21" s="23" t="s">
        <v>20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hidden="1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 x14ac:dyDescent="0.2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19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 x14ac:dyDescent="0.2">
      <c r="A24" s="26"/>
      <c r="B24" s="27"/>
      <c r="C24" s="26"/>
      <c r="D24" s="26"/>
      <c r="E24" s="21" t="s">
        <v>97</v>
      </c>
      <c r="F24" s="26"/>
      <c r="G24" s="26"/>
      <c r="H24" s="26"/>
      <c r="I24" s="23" t="s">
        <v>20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hidden="1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 x14ac:dyDescent="0.2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 x14ac:dyDescent="0.2">
      <c r="A27" s="92"/>
      <c r="B27" s="93"/>
      <c r="C27" s="92"/>
      <c r="D27" s="92"/>
      <c r="E27" s="207" t="s">
        <v>1</v>
      </c>
      <c r="F27" s="207"/>
      <c r="G27" s="207"/>
      <c r="H27" s="20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hidden="1" customHeight="1" x14ac:dyDescent="0.2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 x14ac:dyDescent="0.2">
      <c r="A30" s="26"/>
      <c r="B30" s="27"/>
      <c r="C30" s="26"/>
      <c r="D30" s="95" t="s">
        <v>26</v>
      </c>
      <c r="E30" s="26"/>
      <c r="F30" s="26"/>
      <c r="G30" s="26"/>
      <c r="H30" s="26"/>
      <c r="I30" s="26"/>
      <c r="J30" s="68">
        <f>ROUND(J120,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 x14ac:dyDescent="0.2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hidden="1" customHeight="1" x14ac:dyDescent="0.2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30" t="s">
        <v>29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 x14ac:dyDescent="0.2">
      <c r="A33" s="26"/>
      <c r="B33" s="27"/>
      <c r="C33" s="26"/>
      <c r="D33" s="96" t="s">
        <v>30</v>
      </c>
      <c r="E33" s="32" t="s">
        <v>31</v>
      </c>
      <c r="F33" s="97">
        <f>ROUND((SUM(BE120:BE132)),  2)</f>
        <v>0</v>
      </c>
      <c r="G33" s="98"/>
      <c r="H33" s="98"/>
      <c r="I33" s="99">
        <v>0.2</v>
      </c>
      <c r="J33" s="97">
        <f>ROUND(((SUM(BE120:BE132))*I33),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 x14ac:dyDescent="0.2">
      <c r="A34" s="26"/>
      <c r="B34" s="27"/>
      <c r="C34" s="26"/>
      <c r="D34" s="26"/>
      <c r="E34" s="32" t="s">
        <v>32</v>
      </c>
      <c r="F34" s="100">
        <f>ROUND((SUM(BF120:BF132)),  2)</f>
        <v>0</v>
      </c>
      <c r="G34" s="26"/>
      <c r="H34" s="26"/>
      <c r="I34" s="101">
        <v>0.2</v>
      </c>
      <c r="J34" s="100">
        <f>ROUND(((SUM(BF120:BF132))*I34),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 x14ac:dyDescent="0.2">
      <c r="A35" s="26"/>
      <c r="B35" s="27"/>
      <c r="C35" s="26"/>
      <c r="D35" s="26"/>
      <c r="E35" s="23" t="s">
        <v>33</v>
      </c>
      <c r="F35" s="100">
        <f>ROUND((SUM(BG120:BG132)),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 x14ac:dyDescent="0.2">
      <c r="A36" s="26"/>
      <c r="B36" s="27"/>
      <c r="C36" s="26"/>
      <c r="D36" s="26"/>
      <c r="E36" s="23" t="s">
        <v>34</v>
      </c>
      <c r="F36" s="100">
        <f>ROUND((SUM(BH120:BH132)),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 x14ac:dyDescent="0.2">
      <c r="A37" s="26"/>
      <c r="B37" s="27"/>
      <c r="C37" s="26"/>
      <c r="D37" s="26"/>
      <c r="E37" s="32" t="s">
        <v>35</v>
      </c>
      <c r="F37" s="97">
        <f>ROUND((SUM(BI120:BI132)),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hidden="1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 x14ac:dyDescent="0.2">
      <c r="A39" s="26"/>
      <c r="B39" s="27"/>
      <c r="C39" s="102"/>
      <c r="D39" s="103" t="s">
        <v>36</v>
      </c>
      <c r="E39" s="57"/>
      <c r="F39" s="57"/>
      <c r="G39" s="104" t="s">
        <v>37</v>
      </c>
      <c r="H39" s="105" t="s">
        <v>38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hidden="1" customHeight="1" x14ac:dyDescent="0.2">
      <c r="B41" s="17"/>
      <c r="L41" s="17"/>
    </row>
    <row r="42" spans="1:31" s="1" customFormat="1" ht="14.45" hidden="1" customHeight="1" x14ac:dyDescent="0.2">
      <c r="B42" s="17"/>
      <c r="L42" s="17"/>
    </row>
    <row r="43" spans="1:31" s="1" customFormat="1" ht="14.45" hidden="1" customHeight="1" x14ac:dyDescent="0.2">
      <c r="B43" s="17"/>
      <c r="L43" s="17"/>
    </row>
    <row r="44" spans="1:31" s="1" customFormat="1" ht="14.45" hidden="1" customHeight="1" x14ac:dyDescent="0.2">
      <c r="B44" s="17"/>
      <c r="L44" s="17"/>
    </row>
    <row r="45" spans="1:31" s="1" customFormat="1" ht="14.45" hidden="1" customHeight="1" x14ac:dyDescent="0.2">
      <c r="B45" s="17"/>
      <c r="L45" s="17"/>
    </row>
    <row r="46" spans="1:31" s="1" customFormat="1" ht="14.45" hidden="1" customHeight="1" x14ac:dyDescent="0.2">
      <c r="B46" s="17"/>
      <c r="L46" s="17"/>
    </row>
    <row r="47" spans="1:31" s="1" customFormat="1" ht="14.45" hidden="1" customHeight="1" x14ac:dyDescent="0.2">
      <c r="B47" s="17"/>
      <c r="L47" s="17"/>
    </row>
    <row r="48" spans="1:31" s="1" customFormat="1" ht="14.45" hidden="1" customHeight="1" x14ac:dyDescent="0.2">
      <c r="B48" s="17"/>
      <c r="L48" s="17"/>
    </row>
    <row r="49" spans="1:31" s="1" customFormat="1" ht="14.45" hidden="1" customHeight="1" x14ac:dyDescent="0.2">
      <c r="B49" s="17"/>
      <c r="L49" s="17"/>
    </row>
    <row r="50" spans="1:31" s="2" customFormat="1" ht="14.45" hidden="1" customHeight="1" x14ac:dyDescent="0.2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 hidden="1" x14ac:dyDescent="0.2">
      <c r="B51" s="17"/>
      <c r="L51" s="17"/>
    </row>
    <row r="52" spans="1:31" hidden="1" x14ac:dyDescent="0.2">
      <c r="B52" s="17"/>
      <c r="L52" s="17"/>
    </row>
    <row r="53" spans="1:31" hidden="1" x14ac:dyDescent="0.2">
      <c r="B53" s="17"/>
      <c r="L53" s="17"/>
    </row>
    <row r="54" spans="1:31" hidden="1" x14ac:dyDescent="0.2">
      <c r="B54" s="17"/>
      <c r="L54" s="17"/>
    </row>
    <row r="55" spans="1:31" hidden="1" x14ac:dyDescent="0.2">
      <c r="B55" s="17"/>
      <c r="L55" s="17"/>
    </row>
    <row r="56" spans="1:31" hidden="1" x14ac:dyDescent="0.2">
      <c r="B56" s="17"/>
      <c r="L56" s="17"/>
    </row>
    <row r="57" spans="1:31" hidden="1" x14ac:dyDescent="0.2">
      <c r="B57" s="17"/>
      <c r="L57" s="17"/>
    </row>
    <row r="58" spans="1:31" hidden="1" x14ac:dyDescent="0.2">
      <c r="B58" s="17"/>
      <c r="L58" s="17"/>
    </row>
    <row r="59" spans="1:31" hidden="1" x14ac:dyDescent="0.2">
      <c r="B59" s="17"/>
      <c r="L59" s="17"/>
    </row>
    <row r="60" spans="1:31" hidden="1" x14ac:dyDescent="0.2">
      <c r="B60" s="17"/>
      <c r="L60" s="17"/>
    </row>
    <row r="61" spans="1:31" s="2" customFormat="1" ht="12.75" hidden="1" x14ac:dyDescent="0.2">
      <c r="A61" s="26"/>
      <c r="B61" s="27"/>
      <c r="C61" s="26"/>
      <c r="D61" s="42" t="s">
        <v>41</v>
      </c>
      <c r="E61" s="29"/>
      <c r="F61" s="108" t="s">
        <v>42</v>
      </c>
      <c r="G61" s="42" t="s">
        <v>41</v>
      </c>
      <c r="H61" s="29"/>
      <c r="I61" s="29"/>
      <c r="J61" s="109" t="s">
        <v>42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 x14ac:dyDescent="0.2">
      <c r="B62" s="17"/>
      <c r="L62" s="17"/>
    </row>
    <row r="63" spans="1:31" hidden="1" x14ac:dyDescent="0.2">
      <c r="B63" s="17"/>
      <c r="L63" s="17"/>
    </row>
    <row r="64" spans="1:31" hidden="1" x14ac:dyDescent="0.2">
      <c r="B64" s="17"/>
      <c r="L64" s="17"/>
    </row>
    <row r="65" spans="1:31" s="2" customFormat="1" ht="12.75" hidden="1" x14ac:dyDescent="0.2">
      <c r="A65" s="26"/>
      <c r="B65" s="27"/>
      <c r="C65" s="26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 x14ac:dyDescent="0.2">
      <c r="B66" s="17"/>
      <c r="L66" s="17"/>
    </row>
    <row r="67" spans="1:31" hidden="1" x14ac:dyDescent="0.2">
      <c r="B67" s="17"/>
      <c r="L67" s="17"/>
    </row>
    <row r="68" spans="1:31" hidden="1" x14ac:dyDescent="0.2">
      <c r="B68" s="17"/>
      <c r="L68" s="17"/>
    </row>
    <row r="69" spans="1:31" hidden="1" x14ac:dyDescent="0.2">
      <c r="B69" s="17"/>
      <c r="L69" s="17"/>
    </row>
    <row r="70" spans="1:31" hidden="1" x14ac:dyDescent="0.2">
      <c r="B70" s="17"/>
      <c r="L70" s="17"/>
    </row>
    <row r="71" spans="1:31" hidden="1" x14ac:dyDescent="0.2">
      <c r="B71" s="17"/>
      <c r="L71" s="17"/>
    </row>
    <row r="72" spans="1:31" hidden="1" x14ac:dyDescent="0.2">
      <c r="B72" s="17"/>
      <c r="L72" s="17"/>
    </row>
    <row r="73" spans="1:31" hidden="1" x14ac:dyDescent="0.2">
      <c r="B73" s="17"/>
      <c r="L73" s="17"/>
    </row>
    <row r="74" spans="1:31" hidden="1" x14ac:dyDescent="0.2">
      <c r="B74" s="17"/>
      <c r="L74" s="17"/>
    </row>
    <row r="75" spans="1:31" hidden="1" x14ac:dyDescent="0.2">
      <c r="B75" s="17"/>
      <c r="L75" s="17"/>
    </row>
    <row r="76" spans="1:31" s="2" customFormat="1" ht="12.75" hidden="1" x14ac:dyDescent="0.2">
      <c r="A76" s="26"/>
      <c r="B76" s="27"/>
      <c r="C76" s="26"/>
      <c r="D76" s="42" t="s">
        <v>41</v>
      </c>
      <c r="E76" s="29"/>
      <c r="F76" s="108" t="s">
        <v>42</v>
      </c>
      <c r="G76" s="42" t="s">
        <v>41</v>
      </c>
      <c r="H76" s="29"/>
      <c r="I76" s="29"/>
      <c r="J76" s="109" t="s">
        <v>42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 x14ac:dyDescent="0.2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 x14ac:dyDescent="0.2"/>
    <row r="79" spans="1:31" hidden="1" x14ac:dyDescent="0.2"/>
    <row r="80" spans="1:31" hidden="1" x14ac:dyDescent="0.2"/>
    <row r="81" spans="1:47" s="2" customFormat="1" ht="6.95" hidden="1" customHeight="1" x14ac:dyDescent="0.2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 x14ac:dyDescent="0.2">
      <c r="A82" s="26"/>
      <c r="B82" s="27"/>
      <c r="C82" s="18" t="s">
        <v>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 x14ac:dyDescent="0.2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 x14ac:dyDescent="0.2">
      <c r="A85" s="26"/>
      <c r="B85" s="27"/>
      <c r="C85" s="26"/>
      <c r="D85" s="26"/>
      <c r="E85" s="219" t="str">
        <f>E7</f>
        <v>Moravský Sv. Ján - asfaltovanie 2024</v>
      </c>
      <c r="F85" s="220"/>
      <c r="G85" s="220"/>
      <c r="H85" s="220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 x14ac:dyDescent="0.2">
      <c r="A86" s="26"/>
      <c r="B86" s="27"/>
      <c r="C86" s="23" t="s">
        <v>95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 x14ac:dyDescent="0.2">
      <c r="A87" s="26"/>
      <c r="B87" s="27"/>
      <c r="C87" s="26"/>
      <c r="D87" s="26"/>
      <c r="E87" s="182" t="str">
        <f>E9</f>
        <v>SO 5 - Na Kaníži - okolo ihriska</v>
      </c>
      <c r="F87" s="221"/>
      <c r="G87" s="221"/>
      <c r="H87" s="22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 x14ac:dyDescent="0.2">
      <c r="A89" s="26"/>
      <c r="B89" s="27"/>
      <c r="C89" s="23" t="s">
        <v>15</v>
      </c>
      <c r="D89" s="26"/>
      <c r="E89" s="26"/>
      <c r="F89" s="21" t="str">
        <f>F12</f>
        <v xml:space="preserve"> </v>
      </c>
      <c r="G89" s="26"/>
      <c r="H89" s="26"/>
      <c r="I89" s="23" t="s">
        <v>17</v>
      </c>
      <c r="J89" s="52">
        <f>IF(J12="","",J12)</f>
        <v>45450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 x14ac:dyDescent="0.2">
      <c r="A91" s="26"/>
      <c r="B91" s="27"/>
      <c r="C91" s="23" t="s">
        <v>18</v>
      </c>
      <c r="D91" s="26"/>
      <c r="E91" s="26"/>
      <c r="F91" s="21" t="str">
        <f>E15</f>
        <v xml:space="preserve"> </v>
      </c>
      <c r="G91" s="26"/>
      <c r="H91" s="26"/>
      <c r="I91" s="23" t="s">
        <v>22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5.7" hidden="1" customHeight="1" x14ac:dyDescent="0.2">
      <c r="A92" s="26"/>
      <c r="B92" s="27"/>
      <c r="C92" s="23" t="s">
        <v>21</v>
      </c>
      <c r="D92" s="26"/>
      <c r="E92" s="26"/>
      <c r="F92" s="21" t="str">
        <f>IF(E18="","",E18)</f>
        <v xml:space="preserve"> </v>
      </c>
      <c r="G92" s="26"/>
      <c r="H92" s="26"/>
      <c r="I92" s="23" t="s">
        <v>24</v>
      </c>
      <c r="J92" s="24" t="str">
        <f>E24</f>
        <v xml:space="preserve">                                        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 x14ac:dyDescent="0.2">
      <c r="A94" s="26"/>
      <c r="B94" s="27"/>
      <c r="C94" s="110" t="s">
        <v>99</v>
      </c>
      <c r="D94" s="102"/>
      <c r="E94" s="102"/>
      <c r="F94" s="102"/>
      <c r="G94" s="102"/>
      <c r="H94" s="102"/>
      <c r="I94" s="102"/>
      <c r="J94" s="111" t="s">
        <v>100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 x14ac:dyDescent="0.2">
      <c r="A96" s="26"/>
      <c r="B96" s="27"/>
      <c r="C96" s="112" t="s">
        <v>101</v>
      </c>
      <c r="D96" s="26"/>
      <c r="E96" s="26"/>
      <c r="F96" s="26"/>
      <c r="G96" s="26"/>
      <c r="H96" s="26"/>
      <c r="I96" s="26"/>
      <c r="J96" s="68">
        <f>J120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102</v>
      </c>
    </row>
    <row r="97" spans="1:31" s="9" customFormat="1" ht="24.95" hidden="1" customHeight="1" x14ac:dyDescent="0.2">
      <c r="B97" s="113"/>
      <c r="D97" s="114" t="s">
        <v>103</v>
      </c>
      <c r="E97" s="115"/>
      <c r="F97" s="115"/>
      <c r="G97" s="115"/>
      <c r="H97" s="115"/>
      <c r="I97" s="115"/>
      <c r="J97" s="116">
        <f>J121</f>
        <v>0</v>
      </c>
      <c r="L97" s="113"/>
    </row>
    <row r="98" spans="1:31" s="10" customFormat="1" ht="19.899999999999999" hidden="1" customHeight="1" x14ac:dyDescent="0.2">
      <c r="B98" s="117"/>
      <c r="D98" s="118" t="s">
        <v>104</v>
      </c>
      <c r="E98" s="119"/>
      <c r="F98" s="119"/>
      <c r="G98" s="119"/>
      <c r="H98" s="119"/>
      <c r="I98" s="119"/>
      <c r="J98" s="120">
        <f>J122</f>
        <v>0</v>
      </c>
      <c r="L98" s="117"/>
    </row>
    <row r="99" spans="1:31" s="10" customFormat="1" ht="19.899999999999999" hidden="1" customHeight="1" x14ac:dyDescent="0.2">
      <c r="B99" s="117"/>
      <c r="D99" s="118" t="s">
        <v>105</v>
      </c>
      <c r="E99" s="119"/>
      <c r="F99" s="119"/>
      <c r="G99" s="119"/>
      <c r="H99" s="119"/>
      <c r="I99" s="119"/>
      <c r="J99" s="120">
        <f>J124</f>
        <v>0</v>
      </c>
      <c r="L99" s="117"/>
    </row>
    <row r="100" spans="1:31" s="10" customFormat="1" ht="19.899999999999999" hidden="1" customHeight="1" x14ac:dyDescent="0.2">
      <c r="B100" s="117"/>
      <c r="D100" s="118" t="s">
        <v>106</v>
      </c>
      <c r="E100" s="119"/>
      <c r="F100" s="119"/>
      <c r="G100" s="119"/>
      <c r="H100" s="119"/>
      <c r="I100" s="119"/>
      <c r="J100" s="120">
        <f>J129</f>
        <v>0</v>
      </c>
      <c r="L100" s="117"/>
    </row>
    <row r="101" spans="1:31" s="2" customFormat="1" ht="21.75" hidden="1" customHeight="1" x14ac:dyDescent="0.2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hidden="1" customHeight="1" x14ac:dyDescent="0.2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idden="1" x14ac:dyDescent="0.2"/>
    <row r="104" spans="1:31" hidden="1" x14ac:dyDescent="0.2"/>
    <row r="105" spans="1:31" hidden="1" x14ac:dyDescent="0.2"/>
    <row r="106" spans="1:31" s="2" customFormat="1" ht="6.95" customHeight="1" x14ac:dyDescent="0.2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 x14ac:dyDescent="0.2">
      <c r="A107" s="26"/>
      <c r="B107" s="27"/>
      <c r="C107" s="18" t="s">
        <v>109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 x14ac:dyDescent="0.2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 x14ac:dyDescent="0.2">
      <c r="A109" s="26"/>
      <c r="B109" s="27"/>
      <c r="C109" s="23" t="s">
        <v>12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 x14ac:dyDescent="0.2">
      <c r="A110" s="26"/>
      <c r="B110" s="27"/>
      <c r="C110" s="26"/>
      <c r="D110" s="26"/>
      <c r="E110" s="219" t="str">
        <f>E7</f>
        <v>Moravský Sv. Ján - asfaltovanie 2024</v>
      </c>
      <c r="F110" s="220"/>
      <c r="G110" s="220"/>
      <c r="H110" s="220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 x14ac:dyDescent="0.2">
      <c r="A111" s="26"/>
      <c r="B111" s="27"/>
      <c r="C111" s="23" t="s">
        <v>95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 x14ac:dyDescent="0.2">
      <c r="A112" s="26"/>
      <c r="B112" s="27"/>
      <c r="C112" s="26"/>
      <c r="D112" s="26"/>
      <c r="E112" s="182" t="str">
        <f>E9</f>
        <v>SO 5 - Na Kaníži - okolo ihriska</v>
      </c>
      <c r="F112" s="221"/>
      <c r="G112" s="221"/>
      <c r="H112" s="221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 x14ac:dyDescent="0.2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 x14ac:dyDescent="0.2">
      <c r="A114" s="26"/>
      <c r="B114" s="27"/>
      <c r="C114" s="23" t="s">
        <v>15</v>
      </c>
      <c r="D114" s="26"/>
      <c r="E114" s="26"/>
      <c r="F114" s="21" t="str">
        <f>F12</f>
        <v xml:space="preserve"> </v>
      </c>
      <c r="G114" s="26"/>
      <c r="H114" s="26"/>
      <c r="I114" s="23" t="s">
        <v>17</v>
      </c>
      <c r="J114" s="52">
        <f>IF(J12="","",J12)</f>
        <v>45450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 x14ac:dyDescent="0.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" customHeight="1" x14ac:dyDescent="0.2">
      <c r="A116" s="26"/>
      <c r="B116" s="27"/>
      <c r="C116" s="23" t="s">
        <v>18</v>
      </c>
      <c r="D116" s="26"/>
      <c r="E116" s="26"/>
      <c r="F116" s="21" t="str">
        <f>E15</f>
        <v xml:space="preserve"> </v>
      </c>
      <c r="G116" s="26"/>
      <c r="H116" s="26"/>
      <c r="I116" s="23" t="s">
        <v>22</v>
      </c>
      <c r="J116" s="24" t="str">
        <f>E21</f>
        <v xml:space="preserve"> 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25.7" customHeight="1" x14ac:dyDescent="0.2">
      <c r="A117" s="26"/>
      <c r="B117" s="27"/>
      <c r="C117" s="23" t="s">
        <v>21</v>
      </c>
      <c r="D117" s="26"/>
      <c r="E117" s="26"/>
      <c r="F117" s="21" t="str">
        <f>IF(E18="","",E18)</f>
        <v xml:space="preserve"> </v>
      </c>
      <c r="G117" s="26"/>
      <c r="H117" s="26"/>
      <c r="I117" s="23" t="s">
        <v>24</v>
      </c>
      <c r="J117" s="24" t="str">
        <f>E24</f>
        <v xml:space="preserve">                                        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 x14ac:dyDescent="0.2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 x14ac:dyDescent="0.2">
      <c r="A119" s="121"/>
      <c r="B119" s="122"/>
      <c r="C119" s="123" t="s">
        <v>110</v>
      </c>
      <c r="D119" s="124" t="s">
        <v>51</v>
      </c>
      <c r="E119" s="124" t="s">
        <v>47</v>
      </c>
      <c r="F119" s="124" t="s">
        <v>48</v>
      </c>
      <c r="G119" s="124" t="s">
        <v>111</v>
      </c>
      <c r="H119" s="124" t="s">
        <v>112</v>
      </c>
      <c r="I119" s="124" t="s">
        <v>113</v>
      </c>
      <c r="J119" s="125" t="s">
        <v>100</v>
      </c>
      <c r="K119" s="126" t="s">
        <v>114</v>
      </c>
      <c r="L119" s="127"/>
      <c r="M119" s="59" t="s">
        <v>1</v>
      </c>
      <c r="N119" s="60" t="s">
        <v>30</v>
      </c>
      <c r="O119" s="60" t="s">
        <v>115</v>
      </c>
      <c r="P119" s="60" t="s">
        <v>116</v>
      </c>
      <c r="Q119" s="60" t="s">
        <v>117</v>
      </c>
      <c r="R119" s="60" t="s">
        <v>118</v>
      </c>
      <c r="S119" s="60" t="s">
        <v>119</v>
      </c>
      <c r="T119" s="61" t="s">
        <v>120</v>
      </c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</row>
    <row r="120" spans="1:65" s="2" customFormat="1" ht="22.9" customHeight="1" x14ac:dyDescent="0.25">
      <c r="A120" s="26"/>
      <c r="B120" s="27"/>
      <c r="C120" s="66" t="s">
        <v>101</v>
      </c>
      <c r="D120" s="26"/>
      <c r="E120" s="26"/>
      <c r="F120" s="26"/>
      <c r="G120" s="26"/>
      <c r="H120" s="26"/>
      <c r="I120" s="26"/>
      <c r="J120" s="128">
        <f>BK120</f>
        <v>0</v>
      </c>
      <c r="K120" s="26"/>
      <c r="L120" s="27"/>
      <c r="M120" s="62"/>
      <c r="N120" s="53"/>
      <c r="O120" s="63"/>
      <c r="P120" s="129">
        <f>P121</f>
        <v>54.51052</v>
      </c>
      <c r="Q120" s="63"/>
      <c r="R120" s="129">
        <f>R121</f>
        <v>101.58498</v>
      </c>
      <c r="S120" s="63"/>
      <c r="T120" s="130">
        <f>T121</f>
        <v>1.016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65</v>
      </c>
      <c r="AU120" s="14" t="s">
        <v>102</v>
      </c>
      <c r="BK120" s="131">
        <f>BK121</f>
        <v>0</v>
      </c>
    </row>
    <row r="121" spans="1:65" s="12" customFormat="1" ht="25.9" customHeight="1" x14ac:dyDescent="0.2">
      <c r="B121" s="132"/>
      <c r="D121" s="133" t="s">
        <v>65</v>
      </c>
      <c r="E121" s="134" t="s">
        <v>121</v>
      </c>
      <c r="F121" s="134" t="s">
        <v>122</v>
      </c>
      <c r="J121" s="135">
        <f>BK121</f>
        <v>0</v>
      </c>
      <c r="L121" s="132"/>
      <c r="M121" s="136"/>
      <c r="N121" s="137"/>
      <c r="O121" s="137"/>
      <c r="P121" s="138">
        <f>P122+P124+P129</f>
        <v>54.51052</v>
      </c>
      <c r="Q121" s="137"/>
      <c r="R121" s="138">
        <f>R122+R124+R129</f>
        <v>101.58498</v>
      </c>
      <c r="S121" s="137"/>
      <c r="T121" s="139">
        <f>T122+T124+T129</f>
        <v>1.016</v>
      </c>
      <c r="AR121" s="133" t="s">
        <v>74</v>
      </c>
      <c r="AT121" s="140" t="s">
        <v>65</v>
      </c>
      <c r="AU121" s="140" t="s">
        <v>66</v>
      </c>
      <c r="AY121" s="133" t="s">
        <v>123</v>
      </c>
      <c r="BK121" s="141">
        <f>BK122+BK124+BK129</f>
        <v>0</v>
      </c>
    </row>
    <row r="122" spans="1:65" s="12" customFormat="1" ht="22.9" customHeight="1" x14ac:dyDescent="0.2">
      <c r="B122" s="132"/>
      <c r="D122" s="133" t="s">
        <v>65</v>
      </c>
      <c r="E122" s="142" t="s">
        <v>74</v>
      </c>
      <c r="F122" s="142" t="s">
        <v>124</v>
      </c>
      <c r="J122" s="143">
        <f>BK122</f>
        <v>0</v>
      </c>
      <c r="L122" s="132"/>
      <c r="M122" s="136"/>
      <c r="N122" s="137"/>
      <c r="O122" s="137"/>
      <c r="P122" s="138">
        <f>P123</f>
        <v>0.56467999999999996</v>
      </c>
      <c r="Q122" s="137"/>
      <c r="R122" s="138">
        <f>R123</f>
        <v>6.8000000000000005E-4</v>
      </c>
      <c r="S122" s="137"/>
      <c r="T122" s="139">
        <f>T123</f>
        <v>1.016</v>
      </c>
      <c r="AR122" s="133" t="s">
        <v>74</v>
      </c>
      <c r="AT122" s="140" t="s">
        <v>65</v>
      </c>
      <c r="AU122" s="140" t="s">
        <v>74</v>
      </c>
      <c r="AY122" s="133" t="s">
        <v>123</v>
      </c>
      <c r="BK122" s="141">
        <f>BK123</f>
        <v>0</v>
      </c>
    </row>
    <row r="123" spans="1:65" s="2" customFormat="1" ht="24.2" customHeight="1" x14ac:dyDescent="0.2">
      <c r="A123" s="26"/>
      <c r="B123" s="144"/>
      <c r="C123" s="145" t="s">
        <v>74</v>
      </c>
      <c r="D123" s="145" t="s">
        <v>125</v>
      </c>
      <c r="E123" s="146" t="s">
        <v>126</v>
      </c>
      <c r="F123" s="147" t="s">
        <v>218</v>
      </c>
      <c r="G123" s="148" t="s">
        <v>169</v>
      </c>
      <c r="H123" s="149">
        <v>4</v>
      </c>
      <c r="I123" s="150"/>
      <c r="J123" s="150">
        <f>ROUND(I123*H123,2)</f>
        <v>0</v>
      </c>
      <c r="K123" s="151"/>
      <c r="L123" s="27"/>
      <c r="M123" s="152" t="s">
        <v>1</v>
      </c>
      <c r="N123" s="153" t="s">
        <v>32</v>
      </c>
      <c r="O123" s="154">
        <v>0.14116999999999999</v>
      </c>
      <c r="P123" s="154">
        <f>O123*H123</f>
        <v>0.56467999999999996</v>
      </c>
      <c r="Q123" s="154">
        <v>1.7000000000000001E-4</v>
      </c>
      <c r="R123" s="154">
        <f>Q123*H123</f>
        <v>6.8000000000000005E-4</v>
      </c>
      <c r="S123" s="154">
        <v>0.254</v>
      </c>
      <c r="T123" s="155">
        <f>S123*H123</f>
        <v>1.016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128</v>
      </c>
      <c r="AT123" s="156" t="s">
        <v>125</v>
      </c>
      <c r="AU123" s="156" t="s">
        <v>129</v>
      </c>
      <c r="AY123" s="14" t="s">
        <v>123</v>
      </c>
      <c r="BE123" s="157">
        <f>IF(N123="základná",J123,0)</f>
        <v>0</v>
      </c>
      <c r="BF123" s="157">
        <f>IF(N123="znížená",J123,0)</f>
        <v>0</v>
      </c>
      <c r="BG123" s="157">
        <f>IF(N123="zákl. prenesená",J123,0)</f>
        <v>0</v>
      </c>
      <c r="BH123" s="157">
        <f>IF(N123="zníž. prenesená",J123,0)</f>
        <v>0</v>
      </c>
      <c r="BI123" s="157">
        <f>IF(N123="nulová",J123,0)</f>
        <v>0</v>
      </c>
      <c r="BJ123" s="14" t="s">
        <v>129</v>
      </c>
      <c r="BK123" s="157">
        <f>ROUND(I123*H123,2)</f>
        <v>0</v>
      </c>
      <c r="BL123" s="14" t="s">
        <v>128</v>
      </c>
      <c r="BM123" s="156" t="s">
        <v>206</v>
      </c>
    </row>
    <row r="124" spans="1:65" s="12" customFormat="1" ht="22.9" customHeight="1" x14ac:dyDescent="0.2">
      <c r="B124" s="132"/>
      <c r="D124" s="133" t="s">
        <v>65</v>
      </c>
      <c r="E124" s="142" t="s">
        <v>134</v>
      </c>
      <c r="F124" s="142" t="s">
        <v>135</v>
      </c>
      <c r="J124" s="143">
        <f>BK124</f>
        <v>0</v>
      </c>
      <c r="L124" s="132"/>
      <c r="M124" s="136"/>
      <c r="N124" s="137"/>
      <c r="O124" s="137"/>
      <c r="P124" s="138">
        <f>SUM(P125:P128)</f>
        <v>0.64800000000000002</v>
      </c>
      <c r="Q124" s="137"/>
      <c r="R124" s="138">
        <f>SUM(R125:R128)</f>
        <v>101.5843</v>
      </c>
      <c r="S124" s="137"/>
      <c r="T124" s="139">
        <f>SUM(T125:T128)</f>
        <v>0</v>
      </c>
      <c r="AR124" s="133" t="s">
        <v>74</v>
      </c>
      <c r="AT124" s="140" t="s">
        <v>65</v>
      </c>
      <c r="AU124" s="140" t="s">
        <v>74</v>
      </c>
      <c r="AY124" s="133" t="s">
        <v>123</v>
      </c>
      <c r="BK124" s="141">
        <f>SUM(BK125:BK128)</f>
        <v>0</v>
      </c>
    </row>
    <row r="125" spans="1:65" s="2" customFormat="1" ht="16.5" customHeight="1" x14ac:dyDescent="0.2">
      <c r="A125" s="26"/>
      <c r="B125" s="144"/>
      <c r="C125" s="145">
        <v>2</v>
      </c>
      <c r="D125" s="145" t="s">
        <v>125</v>
      </c>
      <c r="E125" s="146" t="s">
        <v>136</v>
      </c>
      <c r="F125" s="147" t="s">
        <v>137</v>
      </c>
      <c r="G125" s="148" t="s">
        <v>138</v>
      </c>
      <c r="H125" s="149">
        <v>24</v>
      </c>
      <c r="I125" s="150"/>
      <c r="J125" s="150">
        <f>ROUND(I125*H125,2)</f>
        <v>0</v>
      </c>
      <c r="K125" s="151"/>
      <c r="L125" s="27"/>
      <c r="M125" s="152" t="s">
        <v>1</v>
      </c>
      <c r="N125" s="153" t="s">
        <v>32</v>
      </c>
      <c r="O125" s="154">
        <v>2.7E-2</v>
      </c>
      <c r="P125" s="154">
        <f>O125*H125</f>
        <v>0.64800000000000002</v>
      </c>
      <c r="Q125" s="154">
        <v>1.2999999999999999E-4</v>
      </c>
      <c r="R125" s="154">
        <f>Q125*H125</f>
        <v>3.1199999999999995E-3</v>
      </c>
      <c r="S125" s="154">
        <v>0</v>
      </c>
      <c r="T125" s="155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128</v>
      </c>
      <c r="AT125" s="156" t="s">
        <v>125</v>
      </c>
      <c r="AU125" s="156" t="s">
        <v>129</v>
      </c>
      <c r="AY125" s="14" t="s">
        <v>123</v>
      </c>
      <c r="BE125" s="157">
        <f>IF(N125="základná",J125,0)</f>
        <v>0</v>
      </c>
      <c r="BF125" s="157">
        <f>IF(N125="znížená",J125,0)</f>
        <v>0</v>
      </c>
      <c r="BG125" s="157">
        <f>IF(N125="zákl. prenesená",J125,0)</f>
        <v>0</v>
      </c>
      <c r="BH125" s="157">
        <f>IF(N125="zníž. prenesená",J125,0)</f>
        <v>0</v>
      </c>
      <c r="BI125" s="157">
        <f>IF(N125="nulová",J125,0)</f>
        <v>0</v>
      </c>
      <c r="BJ125" s="14" t="s">
        <v>129</v>
      </c>
      <c r="BK125" s="157">
        <f>ROUND(I125*H125,2)</f>
        <v>0</v>
      </c>
      <c r="BL125" s="14" t="s">
        <v>128</v>
      </c>
      <c r="BM125" s="156" t="s">
        <v>211</v>
      </c>
    </row>
    <row r="126" spans="1:65" s="2" customFormat="1" ht="24.2" customHeight="1" x14ac:dyDescent="0.2">
      <c r="A126" s="26"/>
      <c r="B126" s="144"/>
      <c r="C126" s="145">
        <v>3</v>
      </c>
      <c r="D126" s="145" t="s">
        <v>125</v>
      </c>
      <c r="E126" s="146" t="s">
        <v>141</v>
      </c>
      <c r="F126" s="147" t="s">
        <v>142</v>
      </c>
      <c r="G126" s="148" t="s">
        <v>127</v>
      </c>
      <c r="H126" s="149">
        <v>790</v>
      </c>
      <c r="I126" s="150"/>
      <c r="J126" s="150">
        <f>ROUND(I126*H126,2)</f>
        <v>0</v>
      </c>
      <c r="K126" s="151"/>
      <c r="L126" s="27"/>
      <c r="M126" s="152" t="s">
        <v>1</v>
      </c>
      <c r="N126" s="153" t="s">
        <v>32</v>
      </c>
      <c r="O126" s="154">
        <v>0</v>
      </c>
      <c r="P126" s="154">
        <f>O126*H126</f>
        <v>0</v>
      </c>
      <c r="Q126" s="154">
        <v>7.1000000000000002E-4</v>
      </c>
      <c r="R126" s="154">
        <f>Q126*H126</f>
        <v>0.56090000000000007</v>
      </c>
      <c r="S126" s="154">
        <v>0</v>
      </c>
      <c r="T126" s="155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128</v>
      </c>
      <c r="AT126" s="156" t="s">
        <v>125</v>
      </c>
      <c r="AU126" s="156" t="s">
        <v>129</v>
      </c>
      <c r="AY126" s="14" t="s">
        <v>123</v>
      </c>
      <c r="BE126" s="157">
        <f>IF(N126="základná",J126,0)</f>
        <v>0</v>
      </c>
      <c r="BF126" s="157">
        <f>IF(N126="znížená",J126,0)</f>
        <v>0</v>
      </c>
      <c r="BG126" s="157">
        <f>IF(N126="zákl. prenesená",J126,0)</f>
        <v>0</v>
      </c>
      <c r="BH126" s="157">
        <f>IF(N126="zníž. prenesená",J126,0)</f>
        <v>0</v>
      </c>
      <c r="BI126" s="157">
        <f>IF(N126="nulová",J126,0)</f>
        <v>0</v>
      </c>
      <c r="BJ126" s="14" t="s">
        <v>129</v>
      </c>
      <c r="BK126" s="157">
        <f>ROUND(I126*H126,2)</f>
        <v>0</v>
      </c>
      <c r="BL126" s="14" t="s">
        <v>128</v>
      </c>
      <c r="BM126" s="156" t="s">
        <v>143</v>
      </c>
    </row>
    <row r="127" spans="1:65" s="2" customFormat="1" ht="16.5" customHeight="1" x14ac:dyDescent="0.2">
      <c r="A127" s="26"/>
      <c r="B127" s="144"/>
      <c r="C127" s="145">
        <v>4</v>
      </c>
      <c r="D127" s="145" t="s">
        <v>125</v>
      </c>
      <c r="E127" s="146" t="s">
        <v>145</v>
      </c>
      <c r="F127" s="147" t="s">
        <v>146</v>
      </c>
      <c r="G127" s="148" t="s">
        <v>127</v>
      </c>
      <c r="H127" s="149">
        <v>790</v>
      </c>
      <c r="I127" s="150"/>
      <c r="J127" s="150">
        <f>ROUND(I127*H127,2)</f>
        <v>0</v>
      </c>
      <c r="K127" s="151"/>
      <c r="L127" s="27"/>
      <c r="M127" s="152" t="s">
        <v>1</v>
      </c>
      <c r="N127" s="153" t="s">
        <v>32</v>
      </c>
      <c r="O127" s="154">
        <v>0</v>
      </c>
      <c r="P127" s="154">
        <f>O127*H127</f>
        <v>0</v>
      </c>
      <c r="Q127" s="154">
        <v>0.12411999999999999</v>
      </c>
      <c r="R127" s="154">
        <f>Q127*H127</f>
        <v>98.0548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128</v>
      </c>
      <c r="AT127" s="156" t="s">
        <v>125</v>
      </c>
      <c r="AU127" s="156" t="s">
        <v>129</v>
      </c>
      <c r="AY127" s="14" t="s">
        <v>123</v>
      </c>
      <c r="BE127" s="157">
        <f>IF(N127="základná",J127,0)</f>
        <v>0</v>
      </c>
      <c r="BF127" s="157">
        <f>IF(N127="znížená",J127,0)</f>
        <v>0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129</v>
      </c>
      <c r="BK127" s="157">
        <f>ROUND(I127*H127,2)</f>
        <v>0</v>
      </c>
      <c r="BL127" s="14" t="s">
        <v>128</v>
      </c>
      <c r="BM127" s="156" t="s">
        <v>147</v>
      </c>
    </row>
    <row r="128" spans="1:65" s="2" customFormat="1" ht="16.5" customHeight="1" x14ac:dyDescent="0.2">
      <c r="A128" s="26"/>
      <c r="B128" s="144"/>
      <c r="C128" s="145">
        <v>5</v>
      </c>
      <c r="D128" s="145" t="s">
        <v>125</v>
      </c>
      <c r="E128" s="146" t="s">
        <v>221</v>
      </c>
      <c r="F128" s="147" t="s">
        <v>222</v>
      </c>
      <c r="G128" s="148" t="s">
        <v>161</v>
      </c>
      <c r="H128" s="149">
        <v>17</v>
      </c>
      <c r="I128" s="150"/>
      <c r="J128" s="150">
        <f>ROUND(I128*H128,2)</f>
        <v>0</v>
      </c>
      <c r="K128" s="151"/>
      <c r="L128" s="27"/>
      <c r="M128" s="152" t="s">
        <v>1</v>
      </c>
      <c r="N128" s="153" t="s">
        <v>32</v>
      </c>
      <c r="O128" s="154">
        <v>0</v>
      </c>
      <c r="P128" s="154">
        <f>O128*H128</f>
        <v>0</v>
      </c>
      <c r="Q128" s="154">
        <v>0.17444000000000001</v>
      </c>
      <c r="R128" s="154">
        <f>Q128*H128</f>
        <v>2.9654800000000003</v>
      </c>
      <c r="S128" s="154">
        <v>0</v>
      </c>
      <c r="T128" s="155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128</v>
      </c>
      <c r="AT128" s="156" t="s">
        <v>125</v>
      </c>
      <c r="AU128" s="156" t="s">
        <v>129</v>
      </c>
      <c r="AY128" s="14" t="s">
        <v>123</v>
      </c>
      <c r="BE128" s="157">
        <f>IF(N128="základná",J128,0)</f>
        <v>0</v>
      </c>
      <c r="BF128" s="157">
        <f>IF(N128="znížená",J128,0)</f>
        <v>0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4" t="s">
        <v>129</v>
      </c>
      <c r="BK128" s="157">
        <f>ROUND(I128*H128,2)</f>
        <v>0</v>
      </c>
      <c r="BL128" s="14" t="s">
        <v>128</v>
      </c>
      <c r="BM128" s="156" t="s">
        <v>208</v>
      </c>
    </row>
    <row r="129" spans="1:65" s="12" customFormat="1" ht="22.9" customHeight="1" x14ac:dyDescent="0.2">
      <c r="B129" s="132"/>
      <c r="D129" s="133" t="s">
        <v>65</v>
      </c>
      <c r="E129" s="142" t="s">
        <v>144</v>
      </c>
      <c r="F129" s="142" t="s">
        <v>148</v>
      </c>
      <c r="J129" s="143">
        <f>BK129</f>
        <v>0</v>
      </c>
      <c r="L129" s="132"/>
      <c r="M129" s="136"/>
      <c r="N129" s="137"/>
      <c r="O129" s="137"/>
      <c r="P129" s="138">
        <f>SUM(P130:P132)</f>
        <v>53.297840000000001</v>
      </c>
      <c r="Q129" s="137"/>
      <c r="R129" s="138">
        <f>SUM(R130:R132)</f>
        <v>0</v>
      </c>
      <c r="S129" s="137"/>
      <c r="T129" s="139">
        <f>SUM(T130:T132)</f>
        <v>0</v>
      </c>
      <c r="AR129" s="133" t="s">
        <v>74</v>
      </c>
      <c r="AT129" s="140" t="s">
        <v>65</v>
      </c>
      <c r="AU129" s="140" t="s">
        <v>74</v>
      </c>
      <c r="AY129" s="133" t="s">
        <v>123</v>
      </c>
      <c r="BK129" s="141">
        <f>SUM(BK130:BK132)</f>
        <v>0</v>
      </c>
    </row>
    <row r="130" spans="1:65" s="2" customFormat="1" ht="24.2" customHeight="1" x14ac:dyDescent="0.2">
      <c r="A130" s="26"/>
      <c r="B130" s="144"/>
      <c r="C130" s="145">
        <v>6</v>
      </c>
      <c r="D130" s="145" t="s">
        <v>125</v>
      </c>
      <c r="E130" s="146" t="s">
        <v>149</v>
      </c>
      <c r="F130" s="147" t="s">
        <v>150</v>
      </c>
      <c r="G130" s="148" t="s">
        <v>138</v>
      </c>
      <c r="H130" s="149">
        <v>24</v>
      </c>
      <c r="I130" s="150"/>
      <c r="J130" s="150">
        <f>ROUND(I130*H130,2)</f>
        <v>0</v>
      </c>
      <c r="K130" s="151"/>
      <c r="L130" s="27"/>
      <c r="M130" s="152" t="s">
        <v>1</v>
      </c>
      <c r="N130" s="153" t="s">
        <v>32</v>
      </c>
      <c r="O130" s="154">
        <v>0.185</v>
      </c>
      <c r="P130" s="154">
        <f>O130*H130</f>
        <v>4.4399999999999995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128</v>
      </c>
      <c r="AT130" s="156" t="s">
        <v>125</v>
      </c>
      <c r="AU130" s="156" t="s">
        <v>129</v>
      </c>
      <c r="AY130" s="14" t="s">
        <v>123</v>
      </c>
      <c r="BE130" s="157">
        <f>IF(N130="základná",J130,0)</f>
        <v>0</v>
      </c>
      <c r="BF130" s="157">
        <f>IF(N130="znížená",J130,0)</f>
        <v>0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4" t="s">
        <v>129</v>
      </c>
      <c r="BK130" s="157">
        <f>ROUND(I130*H130,2)</f>
        <v>0</v>
      </c>
      <c r="BL130" s="14" t="s">
        <v>128</v>
      </c>
      <c r="BM130" s="156" t="s">
        <v>151</v>
      </c>
    </row>
    <row r="131" spans="1:65" s="2" customFormat="1" ht="16.5" customHeight="1" x14ac:dyDescent="0.2">
      <c r="A131" s="26"/>
      <c r="B131" s="144"/>
      <c r="C131" s="145">
        <v>7</v>
      </c>
      <c r="D131" s="145" t="s">
        <v>125</v>
      </c>
      <c r="E131" s="146" t="s">
        <v>155</v>
      </c>
      <c r="F131" s="147" t="s">
        <v>156</v>
      </c>
      <c r="G131" s="148" t="s">
        <v>127</v>
      </c>
      <c r="H131" s="149">
        <v>790</v>
      </c>
      <c r="I131" s="150"/>
      <c r="J131" s="150">
        <f>ROUND(I131*H131,2)</f>
        <v>0</v>
      </c>
      <c r="K131" s="151"/>
      <c r="L131" s="27"/>
      <c r="M131" s="152" t="s">
        <v>1</v>
      </c>
      <c r="N131" s="153" t="s">
        <v>32</v>
      </c>
      <c r="O131" s="154">
        <v>5.8000000000000003E-2</v>
      </c>
      <c r="P131" s="154">
        <f>O131*H131</f>
        <v>45.82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128</v>
      </c>
      <c r="AT131" s="156" t="s">
        <v>125</v>
      </c>
      <c r="AU131" s="156" t="s">
        <v>129</v>
      </c>
      <c r="AY131" s="14" t="s">
        <v>123</v>
      </c>
      <c r="BE131" s="157">
        <f>IF(N131="základná",J131,0)</f>
        <v>0</v>
      </c>
      <c r="BF131" s="157">
        <f>IF(N131="znížená",J131,0)</f>
        <v>0</v>
      </c>
      <c r="BG131" s="157">
        <f>IF(N131="zákl. prenesená",J131,0)</f>
        <v>0</v>
      </c>
      <c r="BH131" s="157">
        <f>IF(N131="zníž. prenesená",J131,0)</f>
        <v>0</v>
      </c>
      <c r="BI131" s="157">
        <f>IF(N131="nulová",J131,0)</f>
        <v>0</v>
      </c>
      <c r="BJ131" s="14" t="s">
        <v>129</v>
      </c>
      <c r="BK131" s="157">
        <f>ROUND(I131*H131,2)</f>
        <v>0</v>
      </c>
      <c r="BL131" s="14" t="s">
        <v>128</v>
      </c>
      <c r="BM131" s="156" t="s">
        <v>212</v>
      </c>
    </row>
    <row r="132" spans="1:65" s="2" customFormat="1" ht="21.75" customHeight="1" x14ac:dyDescent="0.2">
      <c r="A132" s="26"/>
      <c r="B132" s="144"/>
      <c r="C132" s="145">
        <v>8</v>
      </c>
      <c r="D132" s="145" t="s">
        <v>125</v>
      </c>
      <c r="E132" s="146" t="s">
        <v>159</v>
      </c>
      <c r="F132" s="147" t="s">
        <v>160</v>
      </c>
      <c r="G132" s="148" t="s">
        <v>161</v>
      </c>
      <c r="H132" s="149">
        <v>5.08</v>
      </c>
      <c r="I132" s="150"/>
      <c r="J132" s="150">
        <f>ROUND(I132*H132,2)</f>
        <v>0</v>
      </c>
      <c r="K132" s="151"/>
      <c r="L132" s="27"/>
      <c r="M132" s="158" t="s">
        <v>1</v>
      </c>
      <c r="N132" s="159" t="s">
        <v>32</v>
      </c>
      <c r="O132" s="160">
        <v>0.59799999999999998</v>
      </c>
      <c r="P132" s="160">
        <f>O132*H132</f>
        <v>3.0378400000000001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128</v>
      </c>
      <c r="AT132" s="156" t="s">
        <v>125</v>
      </c>
      <c r="AU132" s="156" t="s">
        <v>129</v>
      </c>
      <c r="AY132" s="14" t="s">
        <v>123</v>
      </c>
      <c r="BE132" s="157">
        <f>IF(N132="základná",J132,0)</f>
        <v>0</v>
      </c>
      <c r="BF132" s="157">
        <f>IF(N132="znížená",J132,0)</f>
        <v>0</v>
      </c>
      <c r="BG132" s="157">
        <f>IF(N132="zákl. prenesená",J132,0)</f>
        <v>0</v>
      </c>
      <c r="BH132" s="157">
        <f>IF(N132="zníž. prenesená",J132,0)</f>
        <v>0</v>
      </c>
      <c r="BI132" s="157">
        <f>IF(N132="nulová",J132,0)</f>
        <v>0</v>
      </c>
      <c r="BJ132" s="14" t="s">
        <v>129</v>
      </c>
      <c r="BK132" s="157">
        <f>ROUND(I132*H132,2)</f>
        <v>0</v>
      </c>
      <c r="BL132" s="14" t="s">
        <v>128</v>
      </c>
      <c r="BM132" s="156" t="s">
        <v>162</v>
      </c>
    </row>
    <row r="133" spans="1:65" s="2" customFormat="1" ht="6.95" customHeight="1" x14ac:dyDescent="0.2">
      <c r="A133" s="26"/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27"/>
      <c r="M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</sheetData>
  <autoFilter ref="C119:K132" xr:uid="{00000000-0009-0000-0000-000006000000}"/>
  <mergeCells count="8">
    <mergeCell ref="E110:H110"/>
    <mergeCell ref="E112:H112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33"/>
  <sheetViews>
    <sheetView showGridLines="0" topLeftCell="A110" workbookViewId="0">
      <selection activeCell="I120" sqref="I120:I132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0"/>
    </row>
    <row r="2" spans="1:46" s="1" customFormat="1" ht="36.950000000000003" customHeight="1" x14ac:dyDescent="0.2">
      <c r="L2" s="211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81</v>
      </c>
    </row>
    <row r="3" spans="1:46" s="1" customFormat="1" ht="6.95" hidden="1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hidden="1" customHeight="1" x14ac:dyDescent="0.2">
      <c r="B4" s="17"/>
      <c r="D4" s="18" t="s">
        <v>94</v>
      </c>
      <c r="L4" s="17"/>
      <c r="M4" s="91" t="s">
        <v>9</v>
      </c>
      <c r="AT4" s="14" t="s">
        <v>3</v>
      </c>
    </row>
    <row r="5" spans="1:46" s="1" customFormat="1" ht="6.95" hidden="1" customHeight="1" x14ac:dyDescent="0.2">
      <c r="B5" s="17"/>
      <c r="L5" s="17"/>
    </row>
    <row r="6" spans="1:46" s="1" customFormat="1" ht="12" hidden="1" customHeight="1" x14ac:dyDescent="0.2">
      <c r="B6" s="17"/>
      <c r="D6" s="23" t="s">
        <v>12</v>
      </c>
      <c r="L6" s="17"/>
    </row>
    <row r="7" spans="1:46" s="1" customFormat="1" ht="16.5" hidden="1" customHeight="1" x14ac:dyDescent="0.2">
      <c r="B7" s="17"/>
      <c r="E7" s="219" t="str">
        <f>'Rekapitulácia stavby'!K6</f>
        <v>Moravský Sv. Ján - asfaltovanie 2024</v>
      </c>
      <c r="F7" s="220"/>
      <c r="G7" s="220"/>
      <c r="H7" s="220"/>
      <c r="L7" s="17"/>
    </row>
    <row r="8" spans="1:46" s="2" customFormat="1" ht="12" hidden="1" customHeight="1" x14ac:dyDescent="0.2">
      <c r="A8" s="26"/>
      <c r="B8" s="27"/>
      <c r="C8" s="26"/>
      <c r="D8" s="23" t="s">
        <v>95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 x14ac:dyDescent="0.2">
      <c r="A9" s="26"/>
      <c r="B9" s="27"/>
      <c r="C9" s="26"/>
      <c r="D9" s="26"/>
      <c r="E9" s="182" t="s">
        <v>198</v>
      </c>
      <c r="F9" s="221"/>
      <c r="G9" s="221"/>
      <c r="H9" s="22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idden="1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 x14ac:dyDescent="0.2">
      <c r="A11" s="26"/>
      <c r="B11" s="27"/>
      <c r="C11" s="26"/>
      <c r="D11" s="23" t="s">
        <v>13</v>
      </c>
      <c r="E11" s="26"/>
      <c r="F11" s="21" t="s">
        <v>16</v>
      </c>
      <c r="G11" s="26"/>
      <c r="H11" s="26"/>
      <c r="I11" s="23" t="s">
        <v>14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 x14ac:dyDescent="0.2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52">
        <f>'Rekapitulácia stavby'!AN8</f>
        <v>45450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hidden="1" customHeight="1" x14ac:dyDescent="0.2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 x14ac:dyDescent="0.2">
      <c r="A14" s="26"/>
      <c r="B14" s="27"/>
      <c r="C14" s="26"/>
      <c r="D14" s="23" t="s">
        <v>18</v>
      </c>
      <c r="E14" s="26"/>
      <c r="F14" s="26"/>
      <c r="G14" s="26"/>
      <c r="H14" s="26"/>
      <c r="I14" s="23" t="s">
        <v>19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 x14ac:dyDescent="0.2">
      <c r="A15" s="26"/>
      <c r="B15" s="27"/>
      <c r="C15" s="26"/>
      <c r="D15" s="26"/>
      <c r="E15" s="21" t="s">
        <v>16</v>
      </c>
      <c r="F15" s="26"/>
      <c r="G15" s="26"/>
      <c r="H15" s="26"/>
      <c r="I15" s="23" t="s">
        <v>20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hidden="1" customHeight="1" x14ac:dyDescent="0.2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 x14ac:dyDescent="0.2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19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 x14ac:dyDescent="0.2">
      <c r="A18" s="26"/>
      <c r="B18" s="27"/>
      <c r="C18" s="26"/>
      <c r="D18" s="26"/>
      <c r="E18" s="21" t="s">
        <v>16</v>
      </c>
      <c r="F18" s="26"/>
      <c r="G18" s="26"/>
      <c r="H18" s="26"/>
      <c r="I18" s="23" t="s">
        <v>20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hidden="1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 x14ac:dyDescent="0.2">
      <c r="A20" s="26"/>
      <c r="B20" s="27"/>
      <c r="C20" s="26"/>
      <c r="D20" s="23" t="s">
        <v>22</v>
      </c>
      <c r="E20" s="26"/>
      <c r="F20" s="26"/>
      <c r="G20" s="26"/>
      <c r="H20" s="26"/>
      <c r="I20" s="23" t="s">
        <v>19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 x14ac:dyDescent="0.2">
      <c r="A21" s="26"/>
      <c r="B21" s="27"/>
      <c r="C21" s="26"/>
      <c r="D21" s="26"/>
      <c r="E21" s="21" t="s">
        <v>172</v>
      </c>
      <c r="F21" s="26"/>
      <c r="G21" s="26"/>
      <c r="H21" s="26"/>
      <c r="I21" s="23" t="s">
        <v>20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hidden="1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 x14ac:dyDescent="0.2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19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 x14ac:dyDescent="0.2">
      <c r="A24" s="26"/>
      <c r="B24" s="27"/>
      <c r="C24" s="26"/>
      <c r="D24" s="26"/>
      <c r="E24" s="21" t="s">
        <v>97</v>
      </c>
      <c r="F24" s="26"/>
      <c r="G24" s="26"/>
      <c r="H24" s="26"/>
      <c r="I24" s="23" t="s">
        <v>20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hidden="1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 x14ac:dyDescent="0.2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 x14ac:dyDescent="0.2">
      <c r="A27" s="92"/>
      <c r="B27" s="93"/>
      <c r="C27" s="92"/>
      <c r="D27" s="92"/>
      <c r="E27" s="207" t="s">
        <v>1</v>
      </c>
      <c r="F27" s="207"/>
      <c r="G27" s="207"/>
      <c r="H27" s="20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hidden="1" customHeight="1" x14ac:dyDescent="0.2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 x14ac:dyDescent="0.2">
      <c r="A30" s="26"/>
      <c r="B30" s="27"/>
      <c r="C30" s="26"/>
      <c r="D30" s="95" t="s">
        <v>26</v>
      </c>
      <c r="E30" s="26"/>
      <c r="F30" s="26"/>
      <c r="G30" s="26"/>
      <c r="H30" s="26"/>
      <c r="I30" s="26"/>
      <c r="J30" s="68">
        <f>ROUND(J118,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 x14ac:dyDescent="0.2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hidden="1" customHeight="1" x14ac:dyDescent="0.2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30" t="s">
        <v>29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 x14ac:dyDescent="0.2">
      <c r="A33" s="26"/>
      <c r="B33" s="27"/>
      <c r="C33" s="26"/>
      <c r="D33" s="96" t="s">
        <v>30</v>
      </c>
      <c r="E33" s="32" t="s">
        <v>31</v>
      </c>
      <c r="F33" s="97">
        <f>ROUND((SUM(BE118:BE129)),  2)</f>
        <v>0</v>
      </c>
      <c r="G33" s="98"/>
      <c r="H33" s="98"/>
      <c r="I33" s="99">
        <v>0.2</v>
      </c>
      <c r="J33" s="97">
        <f>ROUND(((SUM(BE118:BE129))*I33),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 x14ac:dyDescent="0.2">
      <c r="A34" s="26"/>
      <c r="B34" s="27"/>
      <c r="C34" s="26"/>
      <c r="D34" s="26"/>
      <c r="E34" s="32" t="s">
        <v>32</v>
      </c>
      <c r="F34" s="100">
        <f>ROUND((SUM(BF118:BF129)),  2)</f>
        <v>0</v>
      </c>
      <c r="G34" s="26"/>
      <c r="H34" s="26"/>
      <c r="I34" s="101">
        <v>0.2</v>
      </c>
      <c r="J34" s="100">
        <f>ROUND(((SUM(BF118:BF129))*I34),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 x14ac:dyDescent="0.2">
      <c r="A35" s="26"/>
      <c r="B35" s="27"/>
      <c r="C35" s="26"/>
      <c r="D35" s="26"/>
      <c r="E35" s="23" t="s">
        <v>33</v>
      </c>
      <c r="F35" s="100">
        <f>ROUND((SUM(BG118:BG129)),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 x14ac:dyDescent="0.2">
      <c r="A36" s="26"/>
      <c r="B36" s="27"/>
      <c r="C36" s="26"/>
      <c r="D36" s="26"/>
      <c r="E36" s="23" t="s">
        <v>34</v>
      </c>
      <c r="F36" s="100">
        <f>ROUND((SUM(BH118:BH129)),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 x14ac:dyDescent="0.2">
      <c r="A37" s="26"/>
      <c r="B37" s="27"/>
      <c r="C37" s="26"/>
      <c r="D37" s="26"/>
      <c r="E37" s="32" t="s">
        <v>35</v>
      </c>
      <c r="F37" s="97">
        <f>ROUND((SUM(BI118:BI129)),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hidden="1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 x14ac:dyDescent="0.2">
      <c r="A39" s="26"/>
      <c r="B39" s="27"/>
      <c r="C39" s="102"/>
      <c r="D39" s="103" t="s">
        <v>36</v>
      </c>
      <c r="E39" s="57"/>
      <c r="F39" s="57"/>
      <c r="G39" s="104" t="s">
        <v>37</v>
      </c>
      <c r="H39" s="105" t="s">
        <v>38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hidden="1" customHeight="1" x14ac:dyDescent="0.2">
      <c r="B41" s="17"/>
      <c r="L41" s="17"/>
    </row>
    <row r="42" spans="1:31" s="1" customFormat="1" ht="14.45" hidden="1" customHeight="1" x14ac:dyDescent="0.2">
      <c r="B42" s="17"/>
      <c r="L42" s="17"/>
    </row>
    <row r="43" spans="1:31" s="1" customFormat="1" ht="14.45" hidden="1" customHeight="1" x14ac:dyDescent="0.2">
      <c r="B43" s="17"/>
      <c r="L43" s="17"/>
    </row>
    <row r="44" spans="1:31" s="1" customFormat="1" ht="14.45" hidden="1" customHeight="1" x14ac:dyDescent="0.2">
      <c r="B44" s="17"/>
      <c r="L44" s="17"/>
    </row>
    <row r="45" spans="1:31" s="1" customFormat="1" ht="14.45" hidden="1" customHeight="1" x14ac:dyDescent="0.2">
      <c r="B45" s="17"/>
      <c r="L45" s="17"/>
    </row>
    <row r="46" spans="1:31" s="1" customFormat="1" ht="14.45" hidden="1" customHeight="1" x14ac:dyDescent="0.2">
      <c r="B46" s="17"/>
      <c r="L46" s="17"/>
    </row>
    <row r="47" spans="1:31" s="1" customFormat="1" ht="14.45" hidden="1" customHeight="1" x14ac:dyDescent="0.2">
      <c r="B47" s="17"/>
      <c r="L47" s="17"/>
    </row>
    <row r="48" spans="1:31" s="1" customFormat="1" ht="14.45" hidden="1" customHeight="1" x14ac:dyDescent="0.2">
      <c r="B48" s="17"/>
      <c r="L48" s="17"/>
    </row>
    <row r="49" spans="1:31" s="1" customFormat="1" ht="14.45" hidden="1" customHeight="1" x14ac:dyDescent="0.2">
      <c r="B49" s="17"/>
      <c r="L49" s="17"/>
    </row>
    <row r="50" spans="1:31" s="2" customFormat="1" ht="14.45" hidden="1" customHeight="1" x14ac:dyDescent="0.2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 hidden="1" x14ac:dyDescent="0.2">
      <c r="B51" s="17"/>
      <c r="L51" s="17"/>
    </row>
    <row r="52" spans="1:31" hidden="1" x14ac:dyDescent="0.2">
      <c r="B52" s="17"/>
      <c r="L52" s="17"/>
    </row>
    <row r="53" spans="1:31" hidden="1" x14ac:dyDescent="0.2">
      <c r="B53" s="17"/>
      <c r="L53" s="17"/>
    </row>
    <row r="54" spans="1:31" hidden="1" x14ac:dyDescent="0.2">
      <c r="B54" s="17"/>
      <c r="L54" s="17"/>
    </row>
    <row r="55" spans="1:31" hidden="1" x14ac:dyDescent="0.2">
      <c r="B55" s="17"/>
      <c r="L55" s="17"/>
    </row>
    <row r="56" spans="1:31" hidden="1" x14ac:dyDescent="0.2">
      <c r="B56" s="17"/>
      <c r="L56" s="17"/>
    </row>
    <row r="57" spans="1:31" hidden="1" x14ac:dyDescent="0.2">
      <c r="B57" s="17"/>
      <c r="L57" s="17"/>
    </row>
    <row r="58" spans="1:31" hidden="1" x14ac:dyDescent="0.2">
      <c r="B58" s="17"/>
      <c r="L58" s="17"/>
    </row>
    <row r="59" spans="1:31" hidden="1" x14ac:dyDescent="0.2">
      <c r="B59" s="17"/>
      <c r="L59" s="17"/>
    </row>
    <row r="60" spans="1:31" hidden="1" x14ac:dyDescent="0.2">
      <c r="B60" s="17"/>
      <c r="L60" s="17"/>
    </row>
    <row r="61" spans="1:31" s="2" customFormat="1" ht="12.75" hidden="1" x14ac:dyDescent="0.2">
      <c r="A61" s="26"/>
      <c r="B61" s="27"/>
      <c r="C61" s="26"/>
      <c r="D61" s="42" t="s">
        <v>41</v>
      </c>
      <c r="E61" s="29"/>
      <c r="F61" s="108" t="s">
        <v>42</v>
      </c>
      <c r="G61" s="42" t="s">
        <v>41</v>
      </c>
      <c r="H61" s="29"/>
      <c r="I61" s="29"/>
      <c r="J61" s="109" t="s">
        <v>42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 x14ac:dyDescent="0.2">
      <c r="B62" s="17"/>
      <c r="L62" s="17"/>
    </row>
    <row r="63" spans="1:31" hidden="1" x14ac:dyDescent="0.2">
      <c r="B63" s="17"/>
      <c r="L63" s="17"/>
    </row>
    <row r="64" spans="1:31" hidden="1" x14ac:dyDescent="0.2">
      <c r="B64" s="17"/>
      <c r="L64" s="17"/>
    </row>
    <row r="65" spans="1:31" s="2" customFormat="1" ht="12.75" hidden="1" x14ac:dyDescent="0.2">
      <c r="A65" s="26"/>
      <c r="B65" s="27"/>
      <c r="C65" s="26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 x14ac:dyDescent="0.2">
      <c r="B66" s="17"/>
      <c r="L66" s="17"/>
    </row>
    <row r="67" spans="1:31" hidden="1" x14ac:dyDescent="0.2">
      <c r="B67" s="17"/>
      <c r="L67" s="17"/>
    </row>
    <row r="68" spans="1:31" hidden="1" x14ac:dyDescent="0.2">
      <c r="B68" s="17"/>
      <c r="L68" s="17"/>
    </row>
    <row r="69" spans="1:31" hidden="1" x14ac:dyDescent="0.2">
      <c r="B69" s="17"/>
      <c r="L69" s="17"/>
    </row>
    <row r="70" spans="1:31" hidden="1" x14ac:dyDescent="0.2">
      <c r="B70" s="17"/>
      <c r="L70" s="17"/>
    </row>
    <row r="71" spans="1:31" hidden="1" x14ac:dyDescent="0.2">
      <c r="B71" s="17"/>
      <c r="L71" s="17"/>
    </row>
    <row r="72" spans="1:31" hidden="1" x14ac:dyDescent="0.2">
      <c r="B72" s="17"/>
      <c r="L72" s="17"/>
    </row>
    <row r="73" spans="1:31" hidden="1" x14ac:dyDescent="0.2">
      <c r="B73" s="17"/>
      <c r="L73" s="17"/>
    </row>
    <row r="74" spans="1:31" hidden="1" x14ac:dyDescent="0.2">
      <c r="B74" s="17"/>
      <c r="L74" s="17"/>
    </row>
    <row r="75" spans="1:31" hidden="1" x14ac:dyDescent="0.2">
      <c r="B75" s="17"/>
      <c r="L75" s="17"/>
    </row>
    <row r="76" spans="1:31" s="2" customFormat="1" ht="12.75" hidden="1" x14ac:dyDescent="0.2">
      <c r="A76" s="26"/>
      <c r="B76" s="27"/>
      <c r="C76" s="26"/>
      <c r="D76" s="42" t="s">
        <v>41</v>
      </c>
      <c r="E76" s="29"/>
      <c r="F76" s="108" t="s">
        <v>42</v>
      </c>
      <c r="G76" s="42" t="s">
        <v>41</v>
      </c>
      <c r="H76" s="29"/>
      <c r="I76" s="29"/>
      <c r="J76" s="109" t="s">
        <v>42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 x14ac:dyDescent="0.2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 x14ac:dyDescent="0.2"/>
    <row r="79" spans="1:31" hidden="1" x14ac:dyDescent="0.2"/>
    <row r="80" spans="1:31" hidden="1" x14ac:dyDescent="0.2"/>
    <row r="81" spans="1:47" s="2" customFormat="1" ht="6.95" hidden="1" customHeight="1" x14ac:dyDescent="0.2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 x14ac:dyDescent="0.2">
      <c r="A82" s="26"/>
      <c r="B82" s="27"/>
      <c r="C82" s="18" t="s">
        <v>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 x14ac:dyDescent="0.2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 x14ac:dyDescent="0.2">
      <c r="A85" s="26"/>
      <c r="B85" s="27"/>
      <c r="C85" s="26"/>
      <c r="D85" s="26"/>
      <c r="E85" s="219" t="str">
        <f>E7</f>
        <v>Moravský Sv. Ján - asfaltovanie 2024</v>
      </c>
      <c r="F85" s="220"/>
      <c r="G85" s="220"/>
      <c r="H85" s="220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 x14ac:dyDescent="0.2">
      <c r="A86" s="26"/>
      <c r="B86" s="27"/>
      <c r="C86" s="23" t="s">
        <v>95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 x14ac:dyDescent="0.2">
      <c r="A87" s="26"/>
      <c r="B87" s="27"/>
      <c r="C87" s="26"/>
      <c r="D87" s="26"/>
      <c r="E87" s="182" t="str">
        <f>E9</f>
        <v>SO 6 - Železničná ulica</v>
      </c>
      <c r="F87" s="221"/>
      <c r="G87" s="221"/>
      <c r="H87" s="22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 x14ac:dyDescent="0.2">
      <c r="A89" s="26"/>
      <c r="B89" s="27"/>
      <c r="C89" s="23" t="s">
        <v>15</v>
      </c>
      <c r="D89" s="26"/>
      <c r="E89" s="26"/>
      <c r="F89" s="21" t="str">
        <f>F12</f>
        <v xml:space="preserve"> </v>
      </c>
      <c r="G89" s="26"/>
      <c r="H89" s="26"/>
      <c r="I89" s="23" t="s">
        <v>17</v>
      </c>
      <c r="J89" s="52">
        <f>IF(J12="","",J12)</f>
        <v>45450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 x14ac:dyDescent="0.2">
      <c r="A91" s="26"/>
      <c r="B91" s="27"/>
      <c r="C91" s="23" t="s">
        <v>18</v>
      </c>
      <c r="D91" s="26"/>
      <c r="E91" s="26"/>
      <c r="F91" s="21" t="str">
        <f>E15</f>
        <v xml:space="preserve"> </v>
      </c>
      <c r="G91" s="26"/>
      <c r="H91" s="26"/>
      <c r="I91" s="23" t="s">
        <v>22</v>
      </c>
      <c r="J91" s="24" t="str">
        <f>E21</f>
        <v xml:space="preserve"> VA - project s. r. o.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5.7" hidden="1" customHeight="1" x14ac:dyDescent="0.2">
      <c r="A92" s="26"/>
      <c r="B92" s="27"/>
      <c r="C92" s="23" t="s">
        <v>21</v>
      </c>
      <c r="D92" s="26"/>
      <c r="E92" s="26"/>
      <c r="F92" s="21" t="str">
        <f>IF(E18="","",E18)</f>
        <v xml:space="preserve"> </v>
      </c>
      <c r="G92" s="26"/>
      <c r="H92" s="26"/>
      <c r="I92" s="23" t="s">
        <v>24</v>
      </c>
      <c r="J92" s="24" t="str">
        <f>E24</f>
        <v xml:space="preserve">                                        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 x14ac:dyDescent="0.2">
      <c r="A94" s="26"/>
      <c r="B94" s="27"/>
      <c r="C94" s="110" t="s">
        <v>99</v>
      </c>
      <c r="D94" s="102"/>
      <c r="E94" s="102"/>
      <c r="F94" s="102"/>
      <c r="G94" s="102"/>
      <c r="H94" s="102"/>
      <c r="I94" s="102"/>
      <c r="J94" s="111" t="s">
        <v>100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 x14ac:dyDescent="0.2">
      <c r="A96" s="26"/>
      <c r="B96" s="27"/>
      <c r="C96" s="112" t="s">
        <v>101</v>
      </c>
      <c r="D96" s="26"/>
      <c r="E96" s="26"/>
      <c r="F96" s="26"/>
      <c r="G96" s="26"/>
      <c r="H96" s="26"/>
      <c r="I96" s="26"/>
      <c r="J96" s="68">
        <f>J118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102</v>
      </c>
    </row>
    <row r="97" spans="1:31" s="9" customFormat="1" ht="24.95" hidden="1" customHeight="1" x14ac:dyDescent="0.2">
      <c r="B97" s="113"/>
      <c r="D97" s="114" t="s">
        <v>173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9" customFormat="1" ht="24.95" hidden="1" customHeight="1" x14ac:dyDescent="0.2">
      <c r="B98" s="113"/>
      <c r="D98" s="114" t="s">
        <v>174</v>
      </c>
      <c r="E98" s="115"/>
      <c r="F98" s="115"/>
      <c r="G98" s="115"/>
      <c r="H98" s="115"/>
      <c r="I98" s="115"/>
      <c r="J98" s="116">
        <f>J125</f>
        <v>0</v>
      </c>
      <c r="L98" s="113"/>
    </row>
    <row r="99" spans="1:31" s="2" customFormat="1" ht="21.75" hidden="1" customHeight="1" x14ac:dyDescent="0.2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hidden="1" customHeight="1" x14ac:dyDescent="0.2">
      <c r="A100" s="26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hidden="1" x14ac:dyDescent="0.2"/>
    <row r="102" spans="1:31" hidden="1" x14ac:dyDescent="0.2"/>
    <row r="103" spans="1:31" hidden="1" x14ac:dyDescent="0.2"/>
    <row r="104" spans="1:31" s="2" customFormat="1" ht="6.95" customHeight="1" x14ac:dyDescent="0.2">
      <c r="A104" s="26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 x14ac:dyDescent="0.2">
      <c r="A105" s="26"/>
      <c r="B105" s="27"/>
      <c r="C105" s="18" t="s">
        <v>109</v>
      </c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 x14ac:dyDescent="0.2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 x14ac:dyDescent="0.2">
      <c r="A107" s="26"/>
      <c r="B107" s="27"/>
      <c r="C107" s="23" t="s">
        <v>12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 x14ac:dyDescent="0.2">
      <c r="A108" s="26"/>
      <c r="B108" s="27"/>
      <c r="C108" s="26"/>
      <c r="D108" s="26"/>
      <c r="E108" s="219" t="str">
        <f>E7</f>
        <v>Moravský Sv. Ján - asfaltovanie 2024</v>
      </c>
      <c r="F108" s="220"/>
      <c r="G108" s="220"/>
      <c r="H108" s="220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 x14ac:dyDescent="0.2">
      <c r="A109" s="26"/>
      <c r="B109" s="27"/>
      <c r="C109" s="23" t="s">
        <v>95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 x14ac:dyDescent="0.2">
      <c r="A110" s="26"/>
      <c r="B110" s="27"/>
      <c r="C110" s="26"/>
      <c r="D110" s="26"/>
      <c r="E110" s="182" t="str">
        <f>E9</f>
        <v>SO 6 - Železničná ulica</v>
      </c>
      <c r="F110" s="221"/>
      <c r="G110" s="221"/>
      <c r="H110" s="221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 x14ac:dyDescent="0.2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 x14ac:dyDescent="0.2">
      <c r="A112" s="26"/>
      <c r="B112" s="27"/>
      <c r="C112" s="23" t="s">
        <v>15</v>
      </c>
      <c r="D112" s="26"/>
      <c r="E112" s="26"/>
      <c r="F112" s="21" t="str">
        <f>F12</f>
        <v xml:space="preserve"> </v>
      </c>
      <c r="G112" s="26"/>
      <c r="H112" s="26"/>
      <c r="I112" s="23" t="s">
        <v>17</v>
      </c>
      <c r="J112" s="52">
        <f>IF(J12="","",J12)</f>
        <v>45450</v>
      </c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 x14ac:dyDescent="0.2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 x14ac:dyDescent="0.2">
      <c r="A114" s="26"/>
      <c r="B114" s="27"/>
      <c r="C114" s="23" t="s">
        <v>18</v>
      </c>
      <c r="D114" s="26"/>
      <c r="E114" s="26"/>
      <c r="F114" s="21" t="str">
        <f>E15</f>
        <v xml:space="preserve"> </v>
      </c>
      <c r="G114" s="26"/>
      <c r="H114" s="26"/>
      <c r="I114" s="23" t="s">
        <v>22</v>
      </c>
      <c r="J114" s="24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25.7" customHeight="1" x14ac:dyDescent="0.2">
      <c r="A115" s="26"/>
      <c r="B115" s="27"/>
      <c r="C115" s="23" t="s">
        <v>21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24</v>
      </c>
      <c r="J115" s="24" t="str">
        <f>E24</f>
        <v xml:space="preserve">                                        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 x14ac:dyDescent="0.2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 x14ac:dyDescent="0.2">
      <c r="A117" s="121"/>
      <c r="B117" s="122"/>
      <c r="C117" s="123" t="s">
        <v>110</v>
      </c>
      <c r="D117" s="124" t="s">
        <v>51</v>
      </c>
      <c r="E117" s="124" t="s">
        <v>47</v>
      </c>
      <c r="F117" s="124" t="s">
        <v>48</v>
      </c>
      <c r="G117" s="124" t="s">
        <v>111</v>
      </c>
      <c r="H117" s="124" t="s">
        <v>112</v>
      </c>
      <c r="I117" s="124" t="s">
        <v>113</v>
      </c>
      <c r="J117" s="125" t="s">
        <v>100</v>
      </c>
      <c r="K117" s="126" t="s">
        <v>114</v>
      </c>
      <c r="L117" s="127"/>
      <c r="M117" s="59" t="s">
        <v>1</v>
      </c>
      <c r="N117" s="60" t="s">
        <v>30</v>
      </c>
      <c r="O117" s="60" t="s">
        <v>115</v>
      </c>
      <c r="P117" s="60" t="s">
        <v>116</v>
      </c>
      <c r="Q117" s="60" t="s">
        <v>117</v>
      </c>
      <c r="R117" s="60" t="s">
        <v>118</v>
      </c>
      <c r="S117" s="60" t="s">
        <v>119</v>
      </c>
      <c r="T117" s="61" t="s">
        <v>120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" customHeight="1" x14ac:dyDescent="0.25">
      <c r="A118" s="26"/>
      <c r="B118" s="27"/>
      <c r="C118" s="66" t="s">
        <v>101</v>
      </c>
      <c r="D118" s="26"/>
      <c r="E118" s="26"/>
      <c r="F118" s="26"/>
      <c r="G118" s="26"/>
      <c r="H118" s="26"/>
      <c r="I118" s="26"/>
      <c r="J118" s="128">
        <f>J119+J125+J131</f>
        <v>0</v>
      </c>
      <c r="K118" s="26"/>
      <c r="L118" s="27"/>
      <c r="M118" s="62"/>
      <c r="N118" s="53"/>
      <c r="O118" s="63"/>
      <c r="P118" s="129">
        <f>P119+P125</f>
        <v>52.830219999999997</v>
      </c>
      <c r="Q118" s="63"/>
      <c r="R118" s="129">
        <f>R119+R125</f>
        <v>202.15503000000001</v>
      </c>
      <c r="S118" s="63"/>
      <c r="T118" s="130">
        <f>T119+T125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65</v>
      </c>
      <c r="AU118" s="14" t="s">
        <v>102</v>
      </c>
      <c r="BK118" s="131">
        <f>BK119+BK125</f>
        <v>0</v>
      </c>
    </row>
    <row r="119" spans="1:65" s="12" customFormat="1" ht="25.9" customHeight="1" x14ac:dyDescent="0.2">
      <c r="B119" s="132"/>
      <c r="D119" s="133" t="s">
        <v>65</v>
      </c>
      <c r="E119" s="134" t="s">
        <v>74</v>
      </c>
      <c r="F119" s="134" t="s">
        <v>124</v>
      </c>
      <c r="J119" s="135">
        <f>BK119</f>
        <v>0</v>
      </c>
      <c r="L119" s="132"/>
      <c r="M119" s="136"/>
      <c r="N119" s="137"/>
      <c r="O119" s="137"/>
      <c r="P119" s="138">
        <f>SUM(P120:P124)</f>
        <v>52.697499999999998</v>
      </c>
      <c r="Q119" s="137"/>
      <c r="R119" s="138">
        <f>SUM(R120:R124)</f>
        <v>0</v>
      </c>
      <c r="S119" s="137"/>
      <c r="T119" s="139">
        <f>SUM(T120:T124)</f>
        <v>0</v>
      </c>
      <c r="AR119" s="133" t="s">
        <v>74</v>
      </c>
      <c r="AT119" s="140" t="s">
        <v>65</v>
      </c>
      <c r="AU119" s="140" t="s">
        <v>66</v>
      </c>
      <c r="AY119" s="133" t="s">
        <v>123</v>
      </c>
      <c r="BK119" s="141">
        <f>SUM(BK120:BK124)</f>
        <v>0</v>
      </c>
    </row>
    <row r="120" spans="1:65" s="2" customFormat="1" ht="24.2" customHeight="1" x14ac:dyDescent="0.2">
      <c r="A120" s="26"/>
      <c r="B120" s="144"/>
      <c r="C120" s="145" t="s">
        <v>74</v>
      </c>
      <c r="D120" s="145" t="s">
        <v>125</v>
      </c>
      <c r="E120" s="146" t="s">
        <v>178</v>
      </c>
      <c r="F120" s="147" t="s">
        <v>179</v>
      </c>
      <c r="G120" s="148" t="s">
        <v>180</v>
      </c>
      <c r="H120" s="149">
        <v>75</v>
      </c>
      <c r="I120" s="150"/>
      <c r="J120" s="150">
        <f>ROUND(I120*H120,2)</f>
        <v>0</v>
      </c>
      <c r="K120" s="151"/>
      <c r="L120" s="27"/>
      <c r="M120" s="152" t="s">
        <v>1</v>
      </c>
      <c r="N120" s="153" t="s">
        <v>32</v>
      </c>
      <c r="O120" s="154">
        <v>0.46</v>
      </c>
      <c r="P120" s="154">
        <f>O120*H120</f>
        <v>34.5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R120" s="156" t="s">
        <v>128</v>
      </c>
      <c r="AT120" s="156" t="s">
        <v>125</v>
      </c>
      <c r="AU120" s="156" t="s">
        <v>74</v>
      </c>
      <c r="AY120" s="14" t="s">
        <v>123</v>
      </c>
      <c r="BE120" s="157">
        <f>IF(N120="základná",J120,0)</f>
        <v>0</v>
      </c>
      <c r="BF120" s="157">
        <f>IF(N120="znížená",J120,0)</f>
        <v>0</v>
      </c>
      <c r="BG120" s="157">
        <f>IF(N120="zákl. prenesená",J120,0)</f>
        <v>0</v>
      </c>
      <c r="BH120" s="157">
        <f>IF(N120="zníž. prenesená",J120,0)</f>
        <v>0</v>
      </c>
      <c r="BI120" s="157">
        <f>IF(N120="nulová",J120,0)</f>
        <v>0</v>
      </c>
      <c r="BJ120" s="14" t="s">
        <v>129</v>
      </c>
      <c r="BK120" s="157">
        <f>ROUND(I120*H120,2)</f>
        <v>0</v>
      </c>
      <c r="BL120" s="14" t="s">
        <v>128</v>
      </c>
      <c r="BM120" s="156" t="s">
        <v>181</v>
      </c>
    </row>
    <row r="121" spans="1:65" s="2" customFormat="1" ht="24.2" customHeight="1" x14ac:dyDescent="0.2">
      <c r="A121" s="26"/>
      <c r="B121" s="144"/>
      <c r="C121" s="145" t="s">
        <v>129</v>
      </c>
      <c r="D121" s="145" t="s">
        <v>125</v>
      </c>
      <c r="E121" s="146" t="s">
        <v>182</v>
      </c>
      <c r="F121" s="147" t="s">
        <v>183</v>
      </c>
      <c r="G121" s="148" t="s">
        <v>180</v>
      </c>
      <c r="H121" s="149">
        <v>75</v>
      </c>
      <c r="I121" s="150"/>
      <c r="J121" s="150">
        <f>ROUND(I121*H121,2)</f>
        <v>0</v>
      </c>
      <c r="K121" s="151"/>
      <c r="L121" s="27"/>
      <c r="M121" s="152" t="s">
        <v>1</v>
      </c>
      <c r="N121" s="153" t="s">
        <v>32</v>
      </c>
      <c r="O121" s="154">
        <v>5.6000000000000001E-2</v>
      </c>
      <c r="P121" s="154">
        <f>O121*H121</f>
        <v>4.2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6" t="s">
        <v>128</v>
      </c>
      <c r="AT121" s="156" t="s">
        <v>125</v>
      </c>
      <c r="AU121" s="156" t="s">
        <v>74</v>
      </c>
      <c r="AY121" s="14" t="s">
        <v>123</v>
      </c>
      <c r="BE121" s="157">
        <f>IF(N121="základná",J121,0)</f>
        <v>0</v>
      </c>
      <c r="BF121" s="157">
        <f>IF(N121="znížená",J121,0)</f>
        <v>0</v>
      </c>
      <c r="BG121" s="157">
        <f>IF(N121="zákl. prenesená",J121,0)</f>
        <v>0</v>
      </c>
      <c r="BH121" s="157">
        <f>IF(N121="zníž. prenesená",J121,0)</f>
        <v>0</v>
      </c>
      <c r="BI121" s="157">
        <f>IF(N121="nulová",J121,0)</f>
        <v>0</v>
      </c>
      <c r="BJ121" s="14" t="s">
        <v>129</v>
      </c>
      <c r="BK121" s="157">
        <f>ROUND(I121*H121,2)</f>
        <v>0</v>
      </c>
      <c r="BL121" s="14" t="s">
        <v>128</v>
      </c>
      <c r="BM121" s="156" t="s">
        <v>184</v>
      </c>
    </row>
    <row r="122" spans="1:65" s="2" customFormat="1" ht="33" customHeight="1" x14ac:dyDescent="0.2">
      <c r="A122" s="26"/>
      <c r="B122" s="144"/>
      <c r="C122" s="145" t="s">
        <v>131</v>
      </c>
      <c r="D122" s="145" t="s">
        <v>125</v>
      </c>
      <c r="E122" s="146" t="s">
        <v>185</v>
      </c>
      <c r="F122" s="147" t="s">
        <v>186</v>
      </c>
      <c r="G122" s="148" t="s">
        <v>180</v>
      </c>
      <c r="H122" s="149">
        <v>75</v>
      </c>
      <c r="I122" s="150"/>
      <c r="J122" s="150">
        <f>ROUND(I122*H122,2)</f>
        <v>0</v>
      </c>
      <c r="K122" s="151"/>
      <c r="L122" s="27"/>
      <c r="M122" s="152" t="s">
        <v>1</v>
      </c>
      <c r="N122" s="153" t="s">
        <v>32</v>
      </c>
      <c r="O122" s="154">
        <v>2.69E-2</v>
      </c>
      <c r="P122" s="154">
        <f>O122*H122</f>
        <v>2.0175000000000001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6" t="s">
        <v>128</v>
      </c>
      <c r="AT122" s="156" t="s">
        <v>125</v>
      </c>
      <c r="AU122" s="156" t="s">
        <v>74</v>
      </c>
      <c r="AY122" s="14" t="s">
        <v>123</v>
      </c>
      <c r="BE122" s="157">
        <f>IF(N122="základná",J122,0)</f>
        <v>0</v>
      </c>
      <c r="BF122" s="157">
        <f>IF(N122="znížená",J122,0)</f>
        <v>0</v>
      </c>
      <c r="BG122" s="157">
        <f>IF(N122="zákl. prenesená",J122,0)</f>
        <v>0</v>
      </c>
      <c r="BH122" s="157">
        <f>IF(N122="zníž. prenesená",J122,0)</f>
        <v>0</v>
      </c>
      <c r="BI122" s="157">
        <f>IF(N122="nulová",J122,0)</f>
        <v>0</v>
      </c>
      <c r="BJ122" s="14" t="s">
        <v>129</v>
      </c>
      <c r="BK122" s="157">
        <f>ROUND(I122*H122,2)</f>
        <v>0</v>
      </c>
      <c r="BL122" s="14" t="s">
        <v>128</v>
      </c>
      <c r="BM122" s="156" t="s">
        <v>187</v>
      </c>
    </row>
    <row r="123" spans="1:65" s="2" customFormat="1" ht="16.5" customHeight="1" x14ac:dyDescent="0.2">
      <c r="A123" s="26"/>
      <c r="B123" s="144"/>
      <c r="C123" s="145" t="s">
        <v>128</v>
      </c>
      <c r="D123" s="145" t="s">
        <v>125</v>
      </c>
      <c r="E123" s="146" t="s">
        <v>188</v>
      </c>
      <c r="F123" s="147" t="s">
        <v>189</v>
      </c>
      <c r="G123" s="148" t="s">
        <v>180</v>
      </c>
      <c r="H123" s="149">
        <v>75</v>
      </c>
      <c r="I123" s="150"/>
      <c r="J123" s="150">
        <f>ROUND(I123*H123,2)</f>
        <v>0</v>
      </c>
      <c r="K123" s="151"/>
      <c r="L123" s="27"/>
      <c r="M123" s="152" t="s">
        <v>1</v>
      </c>
      <c r="N123" s="153" t="s">
        <v>32</v>
      </c>
      <c r="O123" s="154">
        <v>8.9999999999999993E-3</v>
      </c>
      <c r="P123" s="154">
        <f>O123*H123</f>
        <v>0.67499999999999993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128</v>
      </c>
      <c r="AT123" s="156" t="s">
        <v>125</v>
      </c>
      <c r="AU123" s="156" t="s">
        <v>74</v>
      </c>
      <c r="AY123" s="14" t="s">
        <v>123</v>
      </c>
      <c r="BE123" s="157">
        <f>IF(N123="základná",J123,0)</f>
        <v>0</v>
      </c>
      <c r="BF123" s="157">
        <f>IF(N123="znížená",J123,0)</f>
        <v>0</v>
      </c>
      <c r="BG123" s="157">
        <f>IF(N123="zákl. prenesená",J123,0)</f>
        <v>0</v>
      </c>
      <c r="BH123" s="157">
        <f>IF(N123="zníž. prenesená",J123,0)</f>
        <v>0</v>
      </c>
      <c r="BI123" s="157">
        <f>IF(N123="nulová",J123,0)</f>
        <v>0</v>
      </c>
      <c r="BJ123" s="14" t="s">
        <v>129</v>
      </c>
      <c r="BK123" s="157">
        <f>ROUND(I123*H123,2)</f>
        <v>0</v>
      </c>
      <c r="BL123" s="14" t="s">
        <v>128</v>
      </c>
      <c r="BM123" s="156" t="s">
        <v>190</v>
      </c>
    </row>
    <row r="124" spans="1:65" s="2" customFormat="1" ht="21.75" customHeight="1" x14ac:dyDescent="0.2">
      <c r="A124" s="26"/>
      <c r="B124" s="144"/>
      <c r="C124" s="145" t="s">
        <v>134</v>
      </c>
      <c r="D124" s="145" t="s">
        <v>125</v>
      </c>
      <c r="E124" s="146" t="s">
        <v>132</v>
      </c>
      <c r="F124" s="147" t="s">
        <v>133</v>
      </c>
      <c r="G124" s="148" t="s">
        <v>127</v>
      </c>
      <c r="H124" s="149">
        <v>665</v>
      </c>
      <c r="I124" s="150"/>
      <c r="J124" s="150">
        <f>ROUND(I124*H124,2)</f>
        <v>0</v>
      </c>
      <c r="K124" s="151"/>
      <c r="L124" s="27"/>
      <c r="M124" s="152" t="s">
        <v>1</v>
      </c>
      <c r="N124" s="153" t="s">
        <v>32</v>
      </c>
      <c r="O124" s="154">
        <v>1.7000000000000001E-2</v>
      </c>
      <c r="P124" s="154">
        <f>O124*H124</f>
        <v>11.305000000000001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128</v>
      </c>
      <c r="AT124" s="156" t="s">
        <v>125</v>
      </c>
      <c r="AU124" s="156" t="s">
        <v>74</v>
      </c>
      <c r="AY124" s="14" t="s">
        <v>123</v>
      </c>
      <c r="BE124" s="157">
        <f>IF(N124="základná",J124,0)</f>
        <v>0</v>
      </c>
      <c r="BF124" s="157">
        <f>IF(N124="znížená",J124,0)</f>
        <v>0</v>
      </c>
      <c r="BG124" s="157">
        <f>IF(N124="zákl. prenesená",J124,0)</f>
        <v>0</v>
      </c>
      <c r="BH124" s="157">
        <f>IF(N124="zníž. prenesená",J124,0)</f>
        <v>0</v>
      </c>
      <c r="BI124" s="157">
        <f>IF(N124="nulová",J124,0)</f>
        <v>0</v>
      </c>
      <c r="BJ124" s="14" t="s">
        <v>129</v>
      </c>
      <c r="BK124" s="157">
        <f>ROUND(I124*H124,2)</f>
        <v>0</v>
      </c>
      <c r="BL124" s="14" t="s">
        <v>128</v>
      </c>
      <c r="BM124" s="156" t="s">
        <v>191</v>
      </c>
    </row>
    <row r="125" spans="1:65" s="12" customFormat="1" ht="25.9" customHeight="1" x14ac:dyDescent="0.2">
      <c r="B125" s="132"/>
      <c r="D125" s="133" t="s">
        <v>65</v>
      </c>
      <c r="E125" s="134" t="s">
        <v>134</v>
      </c>
      <c r="F125" s="134" t="s">
        <v>135</v>
      </c>
      <c r="J125" s="135">
        <f>BK125</f>
        <v>0</v>
      </c>
      <c r="L125" s="132"/>
      <c r="M125" s="136"/>
      <c r="N125" s="137"/>
      <c r="O125" s="137"/>
      <c r="P125" s="138">
        <f>SUM(P126:P129)</f>
        <v>0.13272</v>
      </c>
      <c r="Q125" s="137"/>
      <c r="R125" s="138">
        <f>SUM(R126:R129)</f>
        <v>202.15503000000001</v>
      </c>
      <c r="S125" s="137"/>
      <c r="T125" s="139">
        <f>SUM(T126:T129)</f>
        <v>0</v>
      </c>
      <c r="AR125" s="133" t="s">
        <v>74</v>
      </c>
      <c r="AT125" s="140" t="s">
        <v>65</v>
      </c>
      <c r="AU125" s="140" t="s">
        <v>66</v>
      </c>
      <c r="AY125" s="133" t="s">
        <v>123</v>
      </c>
      <c r="BK125" s="141">
        <f>SUM(BK126:BK129)</f>
        <v>0</v>
      </c>
    </row>
    <row r="126" spans="1:65" s="2" customFormat="1" ht="24.2" customHeight="1" x14ac:dyDescent="0.2">
      <c r="A126" s="26"/>
      <c r="B126" s="144"/>
      <c r="C126" s="145" t="s">
        <v>158</v>
      </c>
      <c r="D126" s="145" t="s">
        <v>125</v>
      </c>
      <c r="E126" s="146" t="s">
        <v>199</v>
      </c>
      <c r="F126" s="147" t="s">
        <v>224</v>
      </c>
      <c r="G126" s="148" t="s">
        <v>127</v>
      </c>
      <c r="H126" s="149">
        <v>6</v>
      </c>
      <c r="I126" s="150"/>
      <c r="J126" s="150">
        <f>ROUND(I126*H126,2)</f>
        <v>0</v>
      </c>
      <c r="K126" s="151"/>
      <c r="L126" s="27"/>
      <c r="M126" s="152" t="s">
        <v>1</v>
      </c>
      <c r="N126" s="153" t="s">
        <v>32</v>
      </c>
      <c r="O126" s="154">
        <v>2.2120000000000001E-2</v>
      </c>
      <c r="P126" s="154">
        <f>O126*H126</f>
        <v>0.13272</v>
      </c>
      <c r="Q126" s="154">
        <v>0.18906999999999999</v>
      </c>
      <c r="R126" s="154">
        <f>Q126*H126</f>
        <v>1.13442</v>
      </c>
      <c r="S126" s="154">
        <v>0</v>
      </c>
      <c r="T126" s="155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128</v>
      </c>
      <c r="AT126" s="156" t="s">
        <v>125</v>
      </c>
      <c r="AU126" s="156" t="s">
        <v>74</v>
      </c>
      <c r="AY126" s="14" t="s">
        <v>123</v>
      </c>
      <c r="BE126" s="157">
        <f>IF(N126="základná",J126,0)</f>
        <v>0</v>
      </c>
      <c r="BF126" s="157">
        <f>IF(N126="znížená",J126,0)</f>
        <v>0</v>
      </c>
      <c r="BG126" s="157">
        <f>IF(N126="zákl. prenesená",J126,0)</f>
        <v>0</v>
      </c>
      <c r="BH126" s="157">
        <f>IF(N126="zníž. prenesená",J126,0)</f>
        <v>0</v>
      </c>
      <c r="BI126" s="157">
        <f>IF(N126="nulová",J126,0)</f>
        <v>0</v>
      </c>
      <c r="BJ126" s="14" t="s">
        <v>129</v>
      </c>
      <c r="BK126" s="157">
        <f>ROUND(I126*H126,2)</f>
        <v>0</v>
      </c>
      <c r="BL126" s="14" t="s">
        <v>128</v>
      </c>
      <c r="BM126" s="156" t="s">
        <v>200</v>
      </c>
    </row>
    <row r="127" spans="1:65" s="2" customFormat="1" ht="24.2" customHeight="1" x14ac:dyDescent="0.2">
      <c r="A127" s="26"/>
      <c r="B127" s="144"/>
      <c r="C127" s="145" t="s">
        <v>166</v>
      </c>
      <c r="D127" s="145" t="s">
        <v>125</v>
      </c>
      <c r="E127" s="146" t="s">
        <v>141</v>
      </c>
      <c r="F127" s="147" t="s">
        <v>142</v>
      </c>
      <c r="G127" s="148" t="s">
        <v>127</v>
      </c>
      <c r="H127" s="149">
        <v>665</v>
      </c>
      <c r="I127" s="150"/>
      <c r="J127" s="150">
        <f>ROUND(I127*H127,2)</f>
        <v>0</v>
      </c>
      <c r="K127" s="151"/>
      <c r="L127" s="27"/>
      <c r="M127" s="152" t="s">
        <v>1</v>
      </c>
      <c r="N127" s="153" t="s">
        <v>32</v>
      </c>
      <c r="O127" s="154">
        <v>0</v>
      </c>
      <c r="P127" s="154">
        <f>O127*H127</f>
        <v>0</v>
      </c>
      <c r="Q127" s="154">
        <v>7.1000000000000002E-4</v>
      </c>
      <c r="R127" s="154">
        <f>Q127*H127</f>
        <v>0.47215000000000001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128</v>
      </c>
      <c r="AT127" s="156" t="s">
        <v>125</v>
      </c>
      <c r="AU127" s="156" t="s">
        <v>74</v>
      </c>
      <c r="AY127" s="14" t="s">
        <v>123</v>
      </c>
      <c r="BE127" s="157">
        <f>IF(N127="základná",J127,0)</f>
        <v>0</v>
      </c>
      <c r="BF127" s="157">
        <f>IF(N127="znížená",J127,0)</f>
        <v>0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129</v>
      </c>
      <c r="BK127" s="157">
        <f>ROUND(I127*H127,2)</f>
        <v>0</v>
      </c>
      <c r="BL127" s="14" t="s">
        <v>128</v>
      </c>
      <c r="BM127" s="156" t="s">
        <v>193</v>
      </c>
    </row>
    <row r="128" spans="1:65" s="2" customFormat="1" ht="16.5" customHeight="1" x14ac:dyDescent="0.2">
      <c r="A128" s="26"/>
      <c r="B128" s="144"/>
      <c r="C128" s="145" t="s">
        <v>140</v>
      </c>
      <c r="D128" s="145" t="s">
        <v>125</v>
      </c>
      <c r="E128" s="146" t="s">
        <v>145</v>
      </c>
      <c r="F128" s="147" t="s">
        <v>146</v>
      </c>
      <c r="G128" s="148" t="s">
        <v>127</v>
      </c>
      <c r="H128" s="149">
        <v>665</v>
      </c>
      <c r="I128" s="150"/>
      <c r="J128" s="150">
        <f>ROUND(I128*H128,2)</f>
        <v>0</v>
      </c>
      <c r="K128" s="151"/>
      <c r="L128" s="27"/>
      <c r="M128" s="152" t="s">
        <v>1</v>
      </c>
      <c r="N128" s="153" t="s">
        <v>32</v>
      </c>
      <c r="O128" s="154">
        <v>0</v>
      </c>
      <c r="P128" s="154">
        <f>O128*H128</f>
        <v>0</v>
      </c>
      <c r="Q128" s="154">
        <v>0.12411999999999999</v>
      </c>
      <c r="R128" s="154">
        <f>Q128*H128</f>
        <v>82.5398</v>
      </c>
      <c r="S128" s="154">
        <v>0</v>
      </c>
      <c r="T128" s="155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128</v>
      </c>
      <c r="AT128" s="156" t="s">
        <v>125</v>
      </c>
      <c r="AU128" s="156" t="s">
        <v>74</v>
      </c>
      <c r="AY128" s="14" t="s">
        <v>123</v>
      </c>
      <c r="BE128" s="157">
        <f>IF(N128="základná",J128,0)</f>
        <v>0</v>
      </c>
      <c r="BF128" s="157">
        <f>IF(N128="znížená",J128,0)</f>
        <v>0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4" t="s">
        <v>129</v>
      </c>
      <c r="BK128" s="157">
        <f>ROUND(I128*H128,2)</f>
        <v>0</v>
      </c>
      <c r="BL128" s="14" t="s">
        <v>128</v>
      </c>
      <c r="BM128" s="156" t="s">
        <v>194</v>
      </c>
    </row>
    <row r="129" spans="1:65" s="2" customFormat="1" ht="16.5" customHeight="1" x14ac:dyDescent="0.2">
      <c r="A129" s="26"/>
      <c r="B129" s="144"/>
      <c r="C129" s="145" t="s">
        <v>144</v>
      </c>
      <c r="D129" s="145" t="s">
        <v>125</v>
      </c>
      <c r="E129" s="146" t="s">
        <v>201</v>
      </c>
      <c r="F129" s="147" t="s">
        <v>202</v>
      </c>
      <c r="G129" s="148" t="s">
        <v>127</v>
      </c>
      <c r="H129" s="149">
        <v>676.5</v>
      </c>
      <c r="I129" s="150"/>
      <c r="J129" s="150">
        <f>ROUND(I129*H129,2)</f>
        <v>0</v>
      </c>
      <c r="K129" s="151"/>
      <c r="L129" s="27"/>
      <c r="M129" s="158" t="s">
        <v>1</v>
      </c>
      <c r="N129" s="159" t="s">
        <v>32</v>
      </c>
      <c r="O129" s="160">
        <v>0</v>
      </c>
      <c r="P129" s="160">
        <f>O129*H129</f>
        <v>0</v>
      </c>
      <c r="Q129" s="160">
        <v>0.17444000000000001</v>
      </c>
      <c r="R129" s="160">
        <f>Q129*H129</f>
        <v>118.00866000000001</v>
      </c>
      <c r="S129" s="160">
        <v>0</v>
      </c>
      <c r="T129" s="161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128</v>
      </c>
      <c r="AT129" s="156" t="s">
        <v>125</v>
      </c>
      <c r="AU129" s="156" t="s">
        <v>74</v>
      </c>
      <c r="AY129" s="14" t="s">
        <v>123</v>
      </c>
      <c r="BE129" s="157">
        <f>IF(N129="základná",J129,0)</f>
        <v>0</v>
      </c>
      <c r="BF129" s="157">
        <f>IF(N129="znížená",J129,0)</f>
        <v>0</v>
      </c>
      <c r="BG129" s="157">
        <f>IF(N129="zákl. prenesená",J129,0)</f>
        <v>0</v>
      </c>
      <c r="BH129" s="157">
        <f>IF(N129="zníž. prenesená",J129,0)</f>
        <v>0</v>
      </c>
      <c r="BI129" s="157">
        <f>IF(N129="nulová",J129,0)</f>
        <v>0</v>
      </c>
      <c r="BJ129" s="14" t="s">
        <v>129</v>
      </c>
      <c r="BK129" s="157">
        <f>ROUND(I129*H129,2)</f>
        <v>0</v>
      </c>
      <c r="BL129" s="14" t="s">
        <v>128</v>
      </c>
      <c r="BM129" s="156" t="s">
        <v>203</v>
      </c>
    </row>
    <row r="130" spans="1:65" s="2" customFormat="1" ht="16.5" customHeight="1" x14ac:dyDescent="0.2">
      <c r="A130" s="173"/>
      <c r="B130" s="144"/>
      <c r="C130" s="174"/>
      <c r="D130" s="174"/>
      <c r="E130" s="175"/>
      <c r="F130" s="176"/>
      <c r="G130" s="177"/>
      <c r="H130" s="178"/>
      <c r="I130" s="179"/>
      <c r="J130" s="179"/>
      <c r="K130" s="180"/>
      <c r="L130" s="27"/>
      <c r="M130" s="181"/>
      <c r="N130" s="153"/>
      <c r="O130" s="154"/>
      <c r="P130" s="154"/>
      <c r="Q130" s="154"/>
      <c r="R130" s="154"/>
      <c r="S130" s="154"/>
      <c r="T130" s="154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R130" s="156"/>
      <c r="AT130" s="156"/>
      <c r="AU130" s="156"/>
      <c r="AY130" s="14"/>
      <c r="BE130" s="157"/>
      <c r="BF130" s="157"/>
      <c r="BG130" s="157"/>
      <c r="BH130" s="157"/>
      <c r="BI130" s="157"/>
      <c r="BJ130" s="14"/>
      <c r="BK130" s="157"/>
      <c r="BL130" s="14"/>
      <c r="BM130" s="156"/>
    </row>
    <row r="131" spans="1:65" s="2" customFormat="1" ht="16.5" customHeight="1" x14ac:dyDescent="0.2">
      <c r="A131" s="173"/>
      <c r="B131" s="144"/>
      <c r="C131" s="12"/>
      <c r="D131" s="133" t="s">
        <v>65</v>
      </c>
      <c r="E131" s="142" t="s">
        <v>140</v>
      </c>
      <c r="F131" s="142" t="s">
        <v>165</v>
      </c>
      <c r="G131" s="12"/>
      <c r="H131" s="12"/>
      <c r="I131" s="12"/>
      <c r="J131" s="143">
        <f>J132</f>
        <v>0</v>
      </c>
      <c r="K131" s="180"/>
      <c r="L131" s="27"/>
      <c r="M131" s="181"/>
      <c r="N131" s="153"/>
      <c r="O131" s="154"/>
      <c r="P131" s="154"/>
      <c r="Q131" s="154"/>
      <c r="R131" s="154"/>
      <c r="S131" s="154"/>
      <c r="T131" s="154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R131" s="156"/>
      <c r="AT131" s="156"/>
      <c r="AU131" s="156"/>
      <c r="AY131" s="14"/>
      <c r="BE131" s="157"/>
      <c r="BF131" s="157"/>
      <c r="BG131" s="157"/>
      <c r="BH131" s="157"/>
      <c r="BI131" s="157"/>
      <c r="BJ131" s="14"/>
      <c r="BK131" s="157"/>
      <c r="BL131" s="14"/>
      <c r="BM131" s="156"/>
    </row>
    <row r="132" spans="1:65" s="2" customFormat="1" ht="27.75" customHeight="1" x14ac:dyDescent="0.2">
      <c r="A132" s="173"/>
      <c r="B132" s="144"/>
      <c r="C132" s="145">
        <v>10</v>
      </c>
      <c r="D132" s="145" t="s">
        <v>125</v>
      </c>
      <c r="E132" s="146"/>
      <c r="F132" s="147" t="s">
        <v>223</v>
      </c>
      <c r="G132" s="148" t="s">
        <v>138</v>
      </c>
      <c r="H132" s="149">
        <v>6</v>
      </c>
      <c r="I132" s="150"/>
      <c r="J132" s="150">
        <f>ROUND(I132*H132,2)</f>
        <v>0</v>
      </c>
      <c r="K132" s="180"/>
      <c r="L132" s="27"/>
      <c r="M132" s="181"/>
      <c r="N132" s="153"/>
      <c r="O132" s="154"/>
      <c r="P132" s="154"/>
      <c r="Q132" s="154"/>
      <c r="R132" s="154"/>
      <c r="S132" s="154"/>
      <c r="T132" s="154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R132" s="156"/>
      <c r="AT132" s="156"/>
      <c r="AU132" s="156"/>
      <c r="AY132" s="14"/>
      <c r="BE132" s="157"/>
      <c r="BF132" s="157"/>
      <c r="BG132" s="157"/>
      <c r="BH132" s="157"/>
      <c r="BI132" s="157"/>
      <c r="BJ132" s="14"/>
      <c r="BK132" s="157"/>
      <c r="BL132" s="14"/>
      <c r="BM132" s="156"/>
    </row>
    <row r="133" spans="1:65" s="2" customFormat="1" ht="6.95" customHeight="1" x14ac:dyDescent="0.2">
      <c r="A133" s="26"/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27"/>
      <c r="M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</sheetData>
  <autoFilter ref="C117:K129" xr:uid="{00000000-0009-0000-0000-000003000000}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33"/>
  <sheetViews>
    <sheetView showGridLines="0" workbookViewId="0">
      <selection activeCell="Y129" sqref="Y12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0"/>
    </row>
    <row r="2" spans="1:46" s="1" customFormat="1" ht="36.950000000000003" customHeight="1" x14ac:dyDescent="0.2">
      <c r="L2" s="211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93</v>
      </c>
    </row>
    <row r="3" spans="1:46" s="1" customFormat="1" ht="6.95" hidden="1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hidden="1" customHeight="1" x14ac:dyDescent="0.2">
      <c r="B4" s="17"/>
      <c r="D4" s="18" t="s">
        <v>94</v>
      </c>
      <c r="L4" s="17"/>
      <c r="M4" s="91" t="s">
        <v>9</v>
      </c>
      <c r="AT4" s="14" t="s">
        <v>3</v>
      </c>
    </row>
    <row r="5" spans="1:46" s="1" customFormat="1" ht="6.95" hidden="1" customHeight="1" x14ac:dyDescent="0.2">
      <c r="B5" s="17"/>
      <c r="L5" s="17"/>
    </row>
    <row r="6" spans="1:46" s="1" customFormat="1" ht="12" hidden="1" customHeight="1" x14ac:dyDescent="0.2">
      <c r="B6" s="17"/>
      <c r="D6" s="23" t="s">
        <v>12</v>
      </c>
      <c r="L6" s="17"/>
    </row>
    <row r="7" spans="1:46" s="1" customFormat="1" ht="16.5" hidden="1" customHeight="1" x14ac:dyDescent="0.2">
      <c r="B7" s="17"/>
      <c r="E7" s="219" t="str">
        <f>'Rekapitulácia stavby'!K6</f>
        <v>Moravský Sv. Ján - asfaltovanie 2024</v>
      </c>
      <c r="F7" s="220"/>
      <c r="G7" s="220"/>
      <c r="H7" s="220"/>
      <c r="L7" s="17"/>
    </row>
    <row r="8" spans="1:46" s="2" customFormat="1" ht="12" hidden="1" customHeight="1" x14ac:dyDescent="0.2">
      <c r="A8" s="26"/>
      <c r="B8" s="27"/>
      <c r="C8" s="26"/>
      <c r="D8" s="23" t="s">
        <v>95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 x14ac:dyDescent="0.2">
      <c r="A9" s="26"/>
      <c r="B9" s="27"/>
      <c r="C9" s="26"/>
      <c r="D9" s="26"/>
      <c r="E9" s="182" t="s">
        <v>213</v>
      </c>
      <c r="F9" s="221"/>
      <c r="G9" s="221"/>
      <c r="H9" s="22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idden="1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 x14ac:dyDescent="0.2">
      <c r="A11" s="26"/>
      <c r="B11" s="27"/>
      <c r="C11" s="26"/>
      <c r="D11" s="23" t="s">
        <v>13</v>
      </c>
      <c r="E11" s="26"/>
      <c r="F11" s="21" t="s">
        <v>16</v>
      </c>
      <c r="G11" s="26"/>
      <c r="H11" s="26"/>
      <c r="I11" s="23" t="s">
        <v>14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 x14ac:dyDescent="0.2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52">
        <f>'Rekapitulácia stavby'!AN8</f>
        <v>45450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hidden="1" customHeight="1" x14ac:dyDescent="0.2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 x14ac:dyDescent="0.2">
      <c r="A14" s="26"/>
      <c r="B14" s="27"/>
      <c r="C14" s="26"/>
      <c r="D14" s="23" t="s">
        <v>18</v>
      </c>
      <c r="E14" s="26"/>
      <c r="F14" s="26"/>
      <c r="G14" s="26"/>
      <c r="H14" s="26"/>
      <c r="I14" s="23" t="s">
        <v>19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 x14ac:dyDescent="0.2">
      <c r="A15" s="26"/>
      <c r="B15" s="27"/>
      <c r="C15" s="26"/>
      <c r="D15" s="26"/>
      <c r="E15" s="21" t="s">
        <v>16</v>
      </c>
      <c r="F15" s="26"/>
      <c r="G15" s="26"/>
      <c r="H15" s="26"/>
      <c r="I15" s="23" t="s">
        <v>20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hidden="1" customHeight="1" x14ac:dyDescent="0.2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 x14ac:dyDescent="0.2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19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 x14ac:dyDescent="0.2">
      <c r="A18" s="26"/>
      <c r="B18" s="27"/>
      <c r="C18" s="26"/>
      <c r="D18" s="26"/>
      <c r="E18" s="21" t="s">
        <v>16</v>
      </c>
      <c r="F18" s="26"/>
      <c r="G18" s="26"/>
      <c r="H18" s="26"/>
      <c r="I18" s="23" t="s">
        <v>20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hidden="1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 x14ac:dyDescent="0.2">
      <c r="A20" s="26"/>
      <c r="B20" s="27"/>
      <c r="C20" s="26"/>
      <c r="D20" s="23" t="s">
        <v>22</v>
      </c>
      <c r="E20" s="26"/>
      <c r="F20" s="26"/>
      <c r="G20" s="26"/>
      <c r="H20" s="26"/>
      <c r="I20" s="23" t="s">
        <v>19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 x14ac:dyDescent="0.2">
      <c r="A21" s="26"/>
      <c r="B21" s="27"/>
      <c r="C21" s="26"/>
      <c r="D21" s="26"/>
      <c r="E21" s="21" t="s">
        <v>16</v>
      </c>
      <c r="F21" s="26"/>
      <c r="G21" s="26"/>
      <c r="H21" s="26"/>
      <c r="I21" s="23" t="s">
        <v>20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hidden="1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 x14ac:dyDescent="0.2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19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 x14ac:dyDescent="0.2">
      <c r="A24" s="26"/>
      <c r="B24" s="27"/>
      <c r="C24" s="26"/>
      <c r="D24" s="26"/>
      <c r="E24" s="21" t="s">
        <v>97</v>
      </c>
      <c r="F24" s="26"/>
      <c r="G24" s="26"/>
      <c r="H24" s="26"/>
      <c r="I24" s="23" t="s">
        <v>20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hidden="1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 x14ac:dyDescent="0.2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 x14ac:dyDescent="0.2">
      <c r="A27" s="92"/>
      <c r="B27" s="93"/>
      <c r="C27" s="92"/>
      <c r="D27" s="92"/>
      <c r="E27" s="207" t="s">
        <v>1</v>
      </c>
      <c r="F27" s="207"/>
      <c r="G27" s="207"/>
      <c r="H27" s="20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hidden="1" customHeight="1" x14ac:dyDescent="0.2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 x14ac:dyDescent="0.2">
      <c r="A30" s="26"/>
      <c r="B30" s="27"/>
      <c r="C30" s="26"/>
      <c r="D30" s="95" t="s">
        <v>26</v>
      </c>
      <c r="E30" s="26"/>
      <c r="F30" s="26"/>
      <c r="G30" s="26"/>
      <c r="H30" s="26"/>
      <c r="I30" s="26"/>
      <c r="J30" s="68">
        <f>ROUND(J120,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 x14ac:dyDescent="0.2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hidden="1" customHeight="1" x14ac:dyDescent="0.2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30" t="s">
        <v>29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 x14ac:dyDescent="0.2">
      <c r="A33" s="26"/>
      <c r="B33" s="27"/>
      <c r="C33" s="26"/>
      <c r="D33" s="96" t="s">
        <v>30</v>
      </c>
      <c r="E33" s="32" t="s">
        <v>31</v>
      </c>
      <c r="F33" s="97">
        <f>ROUND((SUM(BE120:BE132)),  2)</f>
        <v>0</v>
      </c>
      <c r="G33" s="98"/>
      <c r="H33" s="98"/>
      <c r="I33" s="99">
        <v>0.2</v>
      </c>
      <c r="J33" s="97">
        <f>ROUND(((SUM(BE120:BE132))*I33),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 x14ac:dyDescent="0.2">
      <c r="A34" s="26"/>
      <c r="B34" s="27"/>
      <c r="C34" s="26"/>
      <c r="D34" s="26"/>
      <c r="E34" s="32" t="s">
        <v>32</v>
      </c>
      <c r="F34" s="100">
        <f>ROUND((SUM(BF120:BF132)),  2)</f>
        <v>0</v>
      </c>
      <c r="G34" s="26"/>
      <c r="H34" s="26"/>
      <c r="I34" s="101">
        <v>0.2</v>
      </c>
      <c r="J34" s="100">
        <f>ROUND(((SUM(BF120:BF132))*I34),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 x14ac:dyDescent="0.2">
      <c r="A35" s="26"/>
      <c r="B35" s="27"/>
      <c r="C35" s="26"/>
      <c r="D35" s="26"/>
      <c r="E35" s="23" t="s">
        <v>33</v>
      </c>
      <c r="F35" s="100">
        <f>ROUND((SUM(BG120:BG132)),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 x14ac:dyDescent="0.2">
      <c r="A36" s="26"/>
      <c r="B36" s="27"/>
      <c r="C36" s="26"/>
      <c r="D36" s="26"/>
      <c r="E36" s="23" t="s">
        <v>34</v>
      </c>
      <c r="F36" s="100">
        <f>ROUND((SUM(BH120:BH132)),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 x14ac:dyDescent="0.2">
      <c r="A37" s="26"/>
      <c r="B37" s="27"/>
      <c r="C37" s="26"/>
      <c r="D37" s="26"/>
      <c r="E37" s="32" t="s">
        <v>35</v>
      </c>
      <c r="F37" s="97">
        <f>ROUND((SUM(BI120:BI132)),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hidden="1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 x14ac:dyDescent="0.2">
      <c r="A39" s="26"/>
      <c r="B39" s="27"/>
      <c r="C39" s="102"/>
      <c r="D39" s="103" t="s">
        <v>36</v>
      </c>
      <c r="E39" s="57"/>
      <c r="F39" s="57"/>
      <c r="G39" s="104" t="s">
        <v>37</v>
      </c>
      <c r="H39" s="105" t="s">
        <v>38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hidden="1" customHeight="1" x14ac:dyDescent="0.2">
      <c r="B41" s="17"/>
      <c r="L41" s="17"/>
    </row>
    <row r="42" spans="1:31" s="1" customFormat="1" ht="14.45" hidden="1" customHeight="1" x14ac:dyDescent="0.2">
      <c r="B42" s="17"/>
      <c r="L42" s="17"/>
    </row>
    <row r="43" spans="1:31" s="1" customFormat="1" ht="14.45" hidden="1" customHeight="1" x14ac:dyDescent="0.2">
      <c r="B43" s="17"/>
      <c r="L43" s="17"/>
    </row>
    <row r="44" spans="1:31" s="1" customFormat="1" ht="14.45" hidden="1" customHeight="1" x14ac:dyDescent="0.2">
      <c r="B44" s="17"/>
      <c r="L44" s="17"/>
    </row>
    <row r="45" spans="1:31" s="1" customFormat="1" ht="14.45" hidden="1" customHeight="1" x14ac:dyDescent="0.2">
      <c r="B45" s="17"/>
      <c r="L45" s="17"/>
    </row>
    <row r="46" spans="1:31" s="1" customFormat="1" ht="14.45" hidden="1" customHeight="1" x14ac:dyDescent="0.2">
      <c r="B46" s="17"/>
      <c r="L46" s="17"/>
    </row>
    <row r="47" spans="1:31" s="1" customFormat="1" ht="14.45" hidden="1" customHeight="1" x14ac:dyDescent="0.2">
      <c r="B47" s="17"/>
      <c r="L47" s="17"/>
    </row>
    <row r="48" spans="1:31" s="1" customFormat="1" ht="14.45" hidden="1" customHeight="1" x14ac:dyDescent="0.2">
      <c r="B48" s="17"/>
      <c r="L48" s="17"/>
    </row>
    <row r="49" spans="1:31" s="1" customFormat="1" ht="14.45" hidden="1" customHeight="1" x14ac:dyDescent="0.2">
      <c r="B49" s="17"/>
      <c r="L49" s="17"/>
    </row>
    <row r="50" spans="1:31" s="2" customFormat="1" ht="14.45" hidden="1" customHeight="1" x14ac:dyDescent="0.2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 hidden="1" x14ac:dyDescent="0.2">
      <c r="B51" s="17"/>
      <c r="L51" s="17"/>
    </row>
    <row r="52" spans="1:31" hidden="1" x14ac:dyDescent="0.2">
      <c r="B52" s="17"/>
      <c r="L52" s="17"/>
    </row>
    <row r="53" spans="1:31" hidden="1" x14ac:dyDescent="0.2">
      <c r="B53" s="17"/>
      <c r="L53" s="17"/>
    </row>
    <row r="54" spans="1:31" hidden="1" x14ac:dyDescent="0.2">
      <c r="B54" s="17"/>
      <c r="L54" s="17"/>
    </row>
    <row r="55" spans="1:31" hidden="1" x14ac:dyDescent="0.2">
      <c r="B55" s="17"/>
      <c r="L55" s="17"/>
    </row>
    <row r="56" spans="1:31" hidden="1" x14ac:dyDescent="0.2">
      <c r="B56" s="17"/>
      <c r="L56" s="17"/>
    </row>
    <row r="57" spans="1:31" hidden="1" x14ac:dyDescent="0.2">
      <c r="B57" s="17"/>
      <c r="L57" s="17"/>
    </row>
    <row r="58" spans="1:31" hidden="1" x14ac:dyDescent="0.2">
      <c r="B58" s="17"/>
      <c r="L58" s="17"/>
    </row>
    <row r="59" spans="1:31" hidden="1" x14ac:dyDescent="0.2">
      <c r="B59" s="17"/>
      <c r="L59" s="17"/>
    </row>
    <row r="60" spans="1:31" hidden="1" x14ac:dyDescent="0.2">
      <c r="B60" s="17"/>
      <c r="L60" s="17"/>
    </row>
    <row r="61" spans="1:31" s="2" customFormat="1" ht="12.75" hidden="1" x14ac:dyDescent="0.2">
      <c r="A61" s="26"/>
      <c r="B61" s="27"/>
      <c r="C61" s="26"/>
      <c r="D61" s="42" t="s">
        <v>41</v>
      </c>
      <c r="E61" s="29"/>
      <c r="F61" s="108" t="s">
        <v>42</v>
      </c>
      <c r="G61" s="42" t="s">
        <v>41</v>
      </c>
      <c r="H61" s="29"/>
      <c r="I61" s="29"/>
      <c r="J61" s="109" t="s">
        <v>42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 x14ac:dyDescent="0.2">
      <c r="B62" s="17"/>
      <c r="L62" s="17"/>
    </row>
    <row r="63" spans="1:31" hidden="1" x14ac:dyDescent="0.2">
      <c r="B63" s="17"/>
      <c r="L63" s="17"/>
    </row>
    <row r="64" spans="1:31" hidden="1" x14ac:dyDescent="0.2">
      <c r="B64" s="17"/>
      <c r="L64" s="17"/>
    </row>
    <row r="65" spans="1:31" s="2" customFormat="1" ht="12.75" hidden="1" x14ac:dyDescent="0.2">
      <c r="A65" s="26"/>
      <c r="B65" s="27"/>
      <c r="C65" s="26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 x14ac:dyDescent="0.2">
      <c r="B66" s="17"/>
      <c r="L66" s="17"/>
    </row>
    <row r="67" spans="1:31" hidden="1" x14ac:dyDescent="0.2">
      <c r="B67" s="17"/>
      <c r="L67" s="17"/>
    </row>
    <row r="68" spans="1:31" hidden="1" x14ac:dyDescent="0.2">
      <c r="B68" s="17"/>
      <c r="L68" s="17"/>
    </row>
    <row r="69" spans="1:31" hidden="1" x14ac:dyDescent="0.2">
      <c r="B69" s="17"/>
      <c r="L69" s="17"/>
    </row>
    <row r="70" spans="1:31" hidden="1" x14ac:dyDescent="0.2">
      <c r="B70" s="17"/>
      <c r="L70" s="17"/>
    </row>
    <row r="71" spans="1:31" hidden="1" x14ac:dyDescent="0.2">
      <c r="B71" s="17"/>
      <c r="L71" s="17"/>
    </row>
    <row r="72" spans="1:31" hidden="1" x14ac:dyDescent="0.2">
      <c r="B72" s="17"/>
      <c r="L72" s="17"/>
    </row>
    <row r="73" spans="1:31" hidden="1" x14ac:dyDescent="0.2">
      <c r="B73" s="17"/>
      <c r="L73" s="17"/>
    </row>
    <row r="74" spans="1:31" hidden="1" x14ac:dyDescent="0.2">
      <c r="B74" s="17"/>
      <c r="L74" s="17"/>
    </row>
    <row r="75" spans="1:31" hidden="1" x14ac:dyDescent="0.2">
      <c r="B75" s="17"/>
      <c r="L75" s="17"/>
    </row>
    <row r="76" spans="1:31" s="2" customFormat="1" ht="12.75" hidden="1" x14ac:dyDescent="0.2">
      <c r="A76" s="26"/>
      <c r="B76" s="27"/>
      <c r="C76" s="26"/>
      <c r="D76" s="42" t="s">
        <v>41</v>
      </c>
      <c r="E76" s="29"/>
      <c r="F76" s="108" t="s">
        <v>42</v>
      </c>
      <c r="G76" s="42" t="s">
        <v>41</v>
      </c>
      <c r="H76" s="29"/>
      <c r="I76" s="29"/>
      <c r="J76" s="109" t="s">
        <v>42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 x14ac:dyDescent="0.2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 x14ac:dyDescent="0.2"/>
    <row r="79" spans="1:31" hidden="1" x14ac:dyDescent="0.2"/>
    <row r="80" spans="1:31" hidden="1" x14ac:dyDescent="0.2"/>
    <row r="81" spans="1:47" s="2" customFormat="1" ht="6.95" hidden="1" customHeight="1" x14ac:dyDescent="0.2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 x14ac:dyDescent="0.2">
      <c r="A82" s="26"/>
      <c r="B82" s="27"/>
      <c r="C82" s="18" t="s">
        <v>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 x14ac:dyDescent="0.2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 x14ac:dyDescent="0.2">
      <c r="A85" s="26"/>
      <c r="B85" s="27"/>
      <c r="C85" s="26"/>
      <c r="D85" s="26"/>
      <c r="E85" s="219" t="str">
        <f>E7</f>
        <v>Moravský Sv. Ján - asfaltovanie 2024</v>
      </c>
      <c r="F85" s="220"/>
      <c r="G85" s="220"/>
      <c r="H85" s="220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 x14ac:dyDescent="0.2">
      <c r="A86" s="26"/>
      <c r="B86" s="27"/>
      <c r="C86" s="23" t="s">
        <v>95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 x14ac:dyDescent="0.2">
      <c r="A87" s="26"/>
      <c r="B87" s="27"/>
      <c r="C87" s="26"/>
      <c r="D87" s="26"/>
      <c r="E87" s="182" t="str">
        <f>E9</f>
        <v>SO 7 - Kudličková oprava pri studni</v>
      </c>
      <c r="F87" s="221"/>
      <c r="G87" s="221"/>
      <c r="H87" s="22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 x14ac:dyDescent="0.2">
      <c r="A89" s="26"/>
      <c r="B89" s="27"/>
      <c r="C89" s="23" t="s">
        <v>15</v>
      </c>
      <c r="D89" s="26"/>
      <c r="E89" s="26"/>
      <c r="F89" s="21" t="str">
        <f>F12</f>
        <v xml:space="preserve"> </v>
      </c>
      <c r="G89" s="26"/>
      <c r="H89" s="26"/>
      <c r="I89" s="23" t="s">
        <v>17</v>
      </c>
      <c r="J89" s="52">
        <f>IF(J12="","",J12)</f>
        <v>45450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 x14ac:dyDescent="0.2">
      <c r="A91" s="26"/>
      <c r="B91" s="27"/>
      <c r="C91" s="23" t="s">
        <v>18</v>
      </c>
      <c r="D91" s="26"/>
      <c r="E91" s="26"/>
      <c r="F91" s="21" t="str">
        <f>E15</f>
        <v xml:space="preserve"> </v>
      </c>
      <c r="G91" s="26"/>
      <c r="H91" s="26"/>
      <c r="I91" s="23" t="s">
        <v>22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5.7" hidden="1" customHeight="1" x14ac:dyDescent="0.2">
      <c r="A92" s="26"/>
      <c r="B92" s="27"/>
      <c r="C92" s="23" t="s">
        <v>21</v>
      </c>
      <c r="D92" s="26"/>
      <c r="E92" s="26"/>
      <c r="F92" s="21" t="str">
        <f>IF(E18="","",E18)</f>
        <v xml:space="preserve"> </v>
      </c>
      <c r="G92" s="26"/>
      <c r="H92" s="26"/>
      <c r="I92" s="23" t="s">
        <v>24</v>
      </c>
      <c r="J92" s="24" t="str">
        <f>E24</f>
        <v xml:space="preserve">                                        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 x14ac:dyDescent="0.2">
      <c r="A94" s="26"/>
      <c r="B94" s="27"/>
      <c r="C94" s="110" t="s">
        <v>99</v>
      </c>
      <c r="D94" s="102"/>
      <c r="E94" s="102"/>
      <c r="F94" s="102"/>
      <c r="G94" s="102"/>
      <c r="H94" s="102"/>
      <c r="I94" s="102"/>
      <c r="J94" s="111" t="s">
        <v>100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 x14ac:dyDescent="0.2">
      <c r="A96" s="26"/>
      <c r="B96" s="27"/>
      <c r="C96" s="112" t="s">
        <v>101</v>
      </c>
      <c r="D96" s="26"/>
      <c r="E96" s="26"/>
      <c r="F96" s="26"/>
      <c r="G96" s="26"/>
      <c r="H96" s="26"/>
      <c r="I96" s="26"/>
      <c r="J96" s="68">
        <f>J120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102</v>
      </c>
    </row>
    <row r="97" spans="1:31" s="9" customFormat="1" ht="24.95" hidden="1" customHeight="1" x14ac:dyDescent="0.2">
      <c r="B97" s="113"/>
      <c r="D97" s="114" t="s">
        <v>103</v>
      </c>
      <c r="E97" s="115"/>
      <c r="F97" s="115"/>
      <c r="G97" s="115"/>
      <c r="H97" s="115"/>
      <c r="I97" s="115"/>
      <c r="J97" s="116">
        <f>J121</f>
        <v>0</v>
      </c>
      <c r="L97" s="113"/>
    </row>
    <row r="98" spans="1:31" s="10" customFormat="1" ht="19.899999999999999" hidden="1" customHeight="1" x14ac:dyDescent="0.2">
      <c r="B98" s="117"/>
      <c r="D98" s="118" t="s">
        <v>104</v>
      </c>
      <c r="E98" s="119"/>
      <c r="F98" s="119"/>
      <c r="G98" s="119"/>
      <c r="H98" s="119"/>
      <c r="I98" s="119"/>
      <c r="J98" s="120">
        <f>J122</f>
        <v>0</v>
      </c>
      <c r="L98" s="117"/>
    </row>
    <row r="99" spans="1:31" s="10" customFormat="1" ht="19.899999999999999" hidden="1" customHeight="1" x14ac:dyDescent="0.2">
      <c r="B99" s="117"/>
      <c r="D99" s="118" t="s">
        <v>105</v>
      </c>
      <c r="E99" s="119"/>
      <c r="F99" s="119"/>
      <c r="G99" s="119"/>
      <c r="H99" s="119"/>
      <c r="I99" s="119"/>
      <c r="J99" s="120">
        <f>J124</f>
        <v>0</v>
      </c>
      <c r="L99" s="117"/>
    </row>
    <row r="100" spans="1:31" s="10" customFormat="1" ht="19.899999999999999" hidden="1" customHeight="1" x14ac:dyDescent="0.2">
      <c r="B100" s="117"/>
      <c r="D100" s="118" t="s">
        <v>106</v>
      </c>
      <c r="E100" s="119"/>
      <c r="F100" s="119"/>
      <c r="G100" s="119"/>
      <c r="H100" s="119"/>
      <c r="I100" s="119"/>
      <c r="J100" s="120">
        <f>J129</f>
        <v>0</v>
      </c>
      <c r="L100" s="117"/>
    </row>
    <row r="101" spans="1:31" s="2" customFormat="1" ht="21.75" hidden="1" customHeight="1" x14ac:dyDescent="0.2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hidden="1" customHeight="1" x14ac:dyDescent="0.2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idden="1" x14ac:dyDescent="0.2"/>
    <row r="104" spans="1:31" hidden="1" x14ac:dyDescent="0.2"/>
    <row r="105" spans="1:31" hidden="1" x14ac:dyDescent="0.2"/>
    <row r="106" spans="1:31" s="2" customFormat="1" ht="6.95" customHeight="1" x14ac:dyDescent="0.2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 x14ac:dyDescent="0.2">
      <c r="A107" s="26"/>
      <c r="B107" s="27"/>
      <c r="C107" s="18" t="s">
        <v>109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 x14ac:dyDescent="0.2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 x14ac:dyDescent="0.2">
      <c r="A109" s="26"/>
      <c r="B109" s="27"/>
      <c r="C109" s="23" t="s">
        <v>12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 x14ac:dyDescent="0.2">
      <c r="A110" s="26"/>
      <c r="B110" s="27"/>
      <c r="C110" s="26"/>
      <c r="D110" s="26"/>
      <c r="E110" s="219" t="str">
        <f>E7</f>
        <v>Moravský Sv. Ján - asfaltovanie 2024</v>
      </c>
      <c r="F110" s="220"/>
      <c r="G110" s="220"/>
      <c r="H110" s="220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 x14ac:dyDescent="0.2">
      <c r="A111" s="26"/>
      <c r="B111" s="27"/>
      <c r="C111" s="23" t="s">
        <v>95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 x14ac:dyDescent="0.2">
      <c r="A112" s="26"/>
      <c r="B112" s="27"/>
      <c r="C112" s="26"/>
      <c r="D112" s="26"/>
      <c r="E112" s="182" t="str">
        <f>E9</f>
        <v>SO 7 - Kudličková oprava pri studni</v>
      </c>
      <c r="F112" s="221"/>
      <c r="G112" s="221"/>
      <c r="H112" s="221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 x14ac:dyDescent="0.2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 x14ac:dyDescent="0.2">
      <c r="A114" s="26"/>
      <c r="B114" s="27"/>
      <c r="C114" s="23" t="s">
        <v>15</v>
      </c>
      <c r="D114" s="26"/>
      <c r="E114" s="26"/>
      <c r="F114" s="21" t="str">
        <f>F12</f>
        <v xml:space="preserve"> </v>
      </c>
      <c r="G114" s="26"/>
      <c r="H114" s="26"/>
      <c r="I114" s="23" t="s">
        <v>17</v>
      </c>
      <c r="J114" s="52">
        <f>IF(J12="","",J12)</f>
        <v>45450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 x14ac:dyDescent="0.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" customHeight="1" x14ac:dyDescent="0.2">
      <c r="A116" s="26"/>
      <c r="B116" s="27"/>
      <c r="C116" s="23" t="s">
        <v>18</v>
      </c>
      <c r="D116" s="26"/>
      <c r="E116" s="26"/>
      <c r="F116" s="21" t="str">
        <f>E15</f>
        <v xml:space="preserve"> </v>
      </c>
      <c r="G116" s="26"/>
      <c r="H116" s="26"/>
      <c r="I116" s="23" t="s">
        <v>22</v>
      </c>
      <c r="J116" s="24" t="str">
        <f>E21</f>
        <v xml:space="preserve"> 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25.7" customHeight="1" x14ac:dyDescent="0.2">
      <c r="A117" s="26"/>
      <c r="B117" s="27"/>
      <c r="C117" s="23" t="s">
        <v>21</v>
      </c>
      <c r="D117" s="26"/>
      <c r="E117" s="26"/>
      <c r="F117" s="21" t="str">
        <f>IF(E18="","",E18)</f>
        <v xml:space="preserve"> </v>
      </c>
      <c r="G117" s="26"/>
      <c r="H117" s="26"/>
      <c r="I117" s="23" t="s">
        <v>24</v>
      </c>
      <c r="J117" s="24" t="str">
        <f>E24</f>
        <v xml:space="preserve">                                        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 x14ac:dyDescent="0.2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 x14ac:dyDescent="0.2">
      <c r="A119" s="121"/>
      <c r="B119" s="122"/>
      <c r="C119" s="123" t="s">
        <v>110</v>
      </c>
      <c r="D119" s="124" t="s">
        <v>51</v>
      </c>
      <c r="E119" s="124" t="s">
        <v>47</v>
      </c>
      <c r="F119" s="124" t="s">
        <v>48</v>
      </c>
      <c r="G119" s="124" t="s">
        <v>111</v>
      </c>
      <c r="H119" s="124" t="s">
        <v>112</v>
      </c>
      <c r="I119" s="124" t="s">
        <v>113</v>
      </c>
      <c r="J119" s="125" t="s">
        <v>100</v>
      </c>
      <c r="K119" s="126" t="s">
        <v>114</v>
      </c>
      <c r="L119" s="127"/>
      <c r="M119" s="59" t="s">
        <v>1</v>
      </c>
      <c r="N119" s="60" t="s">
        <v>30</v>
      </c>
      <c r="O119" s="60" t="s">
        <v>115</v>
      </c>
      <c r="P119" s="60" t="s">
        <v>116</v>
      </c>
      <c r="Q119" s="60" t="s">
        <v>117</v>
      </c>
      <c r="R119" s="60" t="s">
        <v>118</v>
      </c>
      <c r="S119" s="60" t="s">
        <v>119</v>
      </c>
      <c r="T119" s="61" t="s">
        <v>120</v>
      </c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</row>
    <row r="120" spans="1:65" s="2" customFormat="1" ht="22.9" customHeight="1" x14ac:dyDescent="0.25">
      <c r="A120" s="26"/>
      <c r="B120" s="27"/>
      <c r="C120" s="66" t="s">
        <v>101</v>
      </c>
      <c r="D120" s="26"/>
      <c r="E120" s="26"/>
      <c r="F120" s="26"/>
      <c r="G120" s="26"/>
      <c r="H120" s="26"/>
      <c r="I120" s="26"/>
      <c r="J120" s="128">
        <f>BK120</f>
        <v>0</v>
      </c>
      <c r="K120" s="26"/>
      <c r="L120" s="27"/>
      <c r="M120" s="62"/>
      <c r="N120" s="53"/>
      <c r="O120" s="63"/>
      <c r="P120" s="129">
        <f>P121</f>
        <v>31.825260000000004</v>
      </c>
      <c r="Q120" s="63"/>
      <c r="R120" s="129">
        <f>R121</f>
        <v>53.900359999999999</v>
      </c>
      <c r="S120" s="63"/>
      <c r="T120" s="130">
        <f>T121</f>
        <v>0.50800000000000001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65</v>
      </c>
      <c r="AU120" s="14" t="s">
        <v>102</v>
      </c>
      <c r="BK120" s="131">
        <f>BK121</f>
        <v>0</v>
      </c>
    </row>
    <row r="121" spans="1:65" s="12" customFormat="1" ht="25.9" customHeight="1" x14ac:dyDescent="0.2">
      <c r="B121" s="132"/>
      <c r="D121" s="133" t="s">
        <v>65</v>
      </c>
      <c r="E121" s="134" t="s">
        <v>121</v>
      </c>
      <c r="F121" s="134" t="s">
        <v>122</v>
      </c>
      <c r="J121" s="135">
        <f>BK121</f>
        <v>0</v>
      </c>
      <c r="L121" s="132"/>
      <c r="M121" s="136"/>
      <c r="N121" s="137"/>
      <c r="O121" s="137"/>
      <c r="P121" s="138">
        <f>P122+P124+P129</f>
        <v>31.825260000000004</v>
      </c>
      <c r="Q121" s="137"/>
      <c r="R121" s="138">
        <f>R122+R124+R129</f>
        <v>53.900359999999999</v>
      </c>
      <c r="S121" s="137"/>
      <c r="T121" s="139">
        <f>T122+T124+T129</f>
        <v>0.50800000000000001</v>
      </c>
      <c r="AR121" s="133" t="s">
        <v>74</v>
      </c>
      <c r="AT121" s="140" t="s">
        <v>65</v>
      </c>
      <c r="AU121" s="140" t="s">
        <v>66</v>
      </c>
      <c r="AY121" s="133" t="s">
        <v>123</v>
      </c>
      <c r="BK121" s="141">
        <f>BK122+BK124+BK129</f>
        <v>0</v>
      </c>
    </row>
    <row r="122" spans="1:65" s="12" customFormat="1" ht="22.9" customHeight="1" x14ac:dyDescent="0.2">
      <c r="B122" s="132"/>
      <c r="D122" s="133" t="s">
        <v>65</v>
      </c>
      <c r="E122" s="142" t="s">
        <v>74</v>
      </c>
      <c r="F122" s="142" t="s">
        <v>124</v>
      </c>
      <c r="J122" s="143">
        <f>BK122</f>
        <v>0</v>
      </c>
      <c r="L122" s="132"/>
      <c r="M122" s="136"/>
      <c r="N122" s="137"/>
      <c r="O122" s="137"/>
      <c r="P122" s="138">
        <f>P123</f>
        <v>0.28233999999999998</v>
      </c>
      <c r="Q122" s="137"/>
      <c r="R122" s="138">
        <f>R123</f>
        <v>3.4000000000000002E-4</v>
      </c>
      <c r="S122" s="137"/>
      <c r="T122" s="139">
        <f>T123</f>
        <v>0.50800000000000001</v>
      </c>
      <c r="AR122" s="133" t="s">
        <v>74</v>
      </c>
      <c r="AT122" s="140" t="s">
        <v>65</v>
      </c>
      <c r="AU122" s="140" t="s">
        <v>74</v>
      </c>
      <c r="AY122" s="133" t="s">
        <v>123</v>
      </c>
      <c r="BK122" s="141">
        <f>BK123</f>
        <v>0</v>
      </c>
    </row>
    <row r="123" spans="1:65" s="2" customFormat="1" ht="24.2" customHeight="1" x14ac:dyDescent="0.2">
      <c r="A123" s="26"/>
      <c r="B123" s="144"/>
      <c r="C123" s="145" t="s">
        <v>74</v>
      </c>
      <c r="D123" s="145" t="s">
        <v>125</v>
      </c>
      <c r="E123" s="146" t="s">
        <v>126</v>
      </c>
      <c r="F123" s="147" t="s">
        <v>218</v>
      </c>
      <c r="G123" s="148" t="s">
        <v>169</v>
      </c>
      <c r="H123" s="149">
        <v>2</v>
      </c>
      <c r="I123" s="150"/>
      <c r="J123" s="150">
        <f>ROUND(I123*H123,2)</f>
        <v>0</v>
      </c>
      <c r="K123" s="151"/>
      <c r="L123" s="27"/>
      <c r="M123" s="152" t="s">
        <v>1</v>
      </c>
      <c r="N123" s="153" t="s">
        <v>32</v>
      </c>
      <c r="O123" s="154">
        <v>0.14116999999999999</v>
      </c>
      <c r="P123" s="154">
        <f>O123*H123</f>
        <v>0.28233999999999998</v>
      </c>
      <c r="Q123" s="154">
        <v>1.7000000000000001E-4</v>
      </c>
      <c r="R123" s="154">
        <f>Q123*H123</f>
        <v>3.4000000000000002E-4</v>
      </c>
      <c r="S123" s="154">
        <v>0.254</v>
      </c>
      <c r="T123" s="155">
        <f>S123*H123</f>
        <v>0.50800000000000001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128</v>
      </c>
      <c r="AT123" s="156" t="s">
        <v>125</v>
      </c>
      <c r="AU123" s="156" t="s">
        <v>129</v>
      </c>
      <c r="AY123" s="14" t="s">
        <v>123</v>
      </c>
      <c r="BE123" s="157">
        <f>IF(N123="základná",J123,0)</f>
        <v>0</v>
      </c>
      <c r="BF123" s="157">
        <f>IF(N123="znížená",J123,0)</f>
        <v>0</v>
      </c>
      <c r="BG123" s="157">
        <f>IF(N123="zákl. prenesená",J123,0)</f>
        <v>0</v>
      </c>
      <c r="BH123" s="157">
        <f>IF(N123="zníž. prenesená",J123,0)</f>
        <v>0</v>
      </c>
      <c r="BI123" s="157">
        <f>IF(N123="nulová",J123,0)</f>
        <v>0</v>
      </c>
      <c r="BJ123" s="14" t="s">
        <v>129</v>
      </c>
      <c r="BK123" s="157">
        <f>ROUND(I123*H123,2)</f>
        <v>0</v>
      </c>
      <c r="BL123" s="14" t="s">
        <v>128</v>
      </c>
      <c r="BM123" s="156" t="s">
        <v>206</v>
      </c>
    </row>
    <row r="124" spans="1:65" s="12" customFormat="1" ht="22.9" customHeight="1" x14ac:dyDescent="0.2">
      <c r="B124" s="132"/>
      <c r="D124" s="133" t="s">
        <v>65</v>
      </c>
      <c r="E124" s="142" t="s">
        <v>134</v>
      </c>
      <c r="F124" s="142" t="s">
        <v>135</v>
      </c>
      <c r="J124" s="143">
        <f>BK124</f>
        <v>0</v>
      </c>
      <c r="L124" s="132"/>
      <c r="M124" s="136"/>
      <c r="N124" s="137"/>
      <c r="O124" s="137"/>
      <c r="P124" s="138">
        <f>SUM(P125:P128)</f>
        <v>0.80999999999999994</v>
      </c>
      <c r="Q124" s="137"/>
      <c r="R124" s="138">
        <f>SUM(R125:R128)</f>
        <v>53.900019999999998</v>
      </c>
      <c r="S124" s="137"/>
      <c r="T124" s="139">
        <f>SUM(T125:T128)</f>
        <v>0</v>
      </c>
      <c r="AR124" s="133" t="s">
        <v>74</v>
      </c>
      <c r="AT124" s="140" t="s">
        <v>65</v>
      </c>
      <c r="AU124" s="140" t="s">
        <v>74</v>
      </c>
      <c r="AY124" s="133" t="s">
        <v>123</v>
      </c>
      <c r="BK124" s="141">
        <f>SUM(BK125:BK128)</f>
        <v>0</v>
      </c>
    </row>
    <row r="125" spans="1:65" s="2" customFormat="1" ht="16.5" customHeight="1" x14ac:dyDescent="0.2">
      <c r="A125" s="26"/>
      <c r="B125" s="144"/>
      <c r="C125" s="145">
        <v>2</v>
      </c>
      <c r="D125" s="145" t="s">
        <v>125</v>
      </c>
      <c r="E125" s="146" t="s">
        <v>136</v>
      </c>
      <c r="F125" s="147" t="s">
        <v>137</v>
      </c>
      <c r="G125" s="148" t="s">
        <v>138</v>
      </c>
      <c r="H125" s="149">
        <v>30</v>
      </c>
      <c r="I125" s="150"/>
      <c r="J125" s="150">
        <f>ROUND(I125*H125,2)</f>
        <v>0</v>
      </c>
      <c r="K125" s="151"/>
      <c r="L125" s="27"/>
      <c r="M125" s="152" t="s">
        <v>1</v>
      </c>
      <c r="N125" s="153" t="s">
        <v>32</v>
      </c>
      <c r="O125" s="154">
        <v>2.7E-2</v>
      </c>
      <c r="P125" s="154">
        <f>O125*H125</f>
        <v>0.80999999999999994</v>
      </c>
      <c r="Q125" s="154">
        <v>1.2999999999999999E-4</v>
      </c>
      <c r="R125" s="154">
        <f>Q125*H125</f>
        <v>3.8999999999999998E-3</v>
      </c>
      <c r="S125" s="154">
        <v>0</v>
      </c>
      <c r="T125" s="155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128</v>
      </c>
      <c r="AT125" s="156" t="s">
        <v>125</v>
      </c>
      <c r="AU125" s="156" t="s">
        <v>129</v>
      </c>
      <c r="AY125" s="14" t="s">
        <v>123</v>
      </c>
      <c r="BE125" s="157">
        <f>IF(N125="základná",J125,0)</f>
        <v>0</v>
      </c>
      <c r="BF125" s="157">
        <f>IF(N125="znížená",J125,0)</f>
        <v>0</v>
      </c>
      <c r="BG125" s="157">
        <f>IF(N125="zákl. prenesená",J125,0)</f>
        <v>0</v>
      </c>
      <c r="BH125" s="157">
        <f>IF(N125="zníž. prenesená",J125,0)</f>
        <v>0</v>
      </c>
      <c r="BI125" s="157">
        <f>IF(N125="nulová",J125,0)</f>
        <v>0</v>
      </c>
      <c r="BJ125" s="14" t="s">
        <v>129</v>
      </c>
      <c r="BK125" s="157">
        <f>ROUND(I125*H125,2)</f>
        <v>0</v>
      </c>
      <c r="BL125" s="14" t="s">
        <v>128</v>
      </c>
      <c r="BM125" s="156" t="s">
        <v>214</v>
      </c>
    </row>
    <row r="126" spans="1:65" s="2" customFormat="1" ht="24.2" customHeight="1" x14ac:dyDescent="0.2">
      <c r="A126" s="26"/>
      <c r="B126" s="144"/>
      <c r="C126" s="145">
        <v>3</v>
      </c>
      <c r="D126" s="145" t="s">
        <v>125</v>
      </c>
      <c r="E126" s="146" t="s">
        <v>141</v>
      </c>
      <c r="F126" s="147" t="s">
        <v>142</v>
      </c>
      <c r="G126" s="148" t="s">
        <v>127</v>
      </c>
      <c r="H126" s="149">
        <v>408</v>
      </c>
      <c r="I126" s="150"/>
      <c r="J126" s="150">
        <f>ROUND(I126*H126,2)</f>
        <v>0</v>
      </c>
      <c r="K126" s="151"/>
      <c r="L126" s="27"/>
      <c r="M126" s="152" t="s">
        <v>1</v>
      </c>
      <c r="N126" s="153" t="s">
        <v>32</v>
      </c>
      <c r="O126" s="154">
        <v>0</v>
      </c>
      <c r="P126" s="154">
        <f>O126*H126</f>
        <v>0</v>
      </c>
      <c r="Q126" s="154">
        <v>7.1000000000000002E-4</v>
      </c>
      <c r="R126" s="154">
        <f>Q126*H126</f>
        <v>0.28967999999999999</v>
      </c>
      <c r="S126" s="154">
        <v>0</v>
      </c>
      <c r="T126" s="155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128</v>
      </c>
      <c r="AT126" s="156" t="s">
        <v>125</v>
      </c>
      <c r="AU126" s="156" t="s">
        <v>129</v>
      </c>
      <c r="AY126" s="14" t="s">
        <v>123</v>
      </c>
      <c r="BE126" s="157">
        <f>IF(N126="základná",J126,0)</f>
        <v>0</v>
      </c>
      <c r="BF126" s="157">
        <f>IF(N126="znížená",J126,0)</f>
        <v>0</v>
      </c>
      <c r="BG126" s="157">
        <f>IF(N126="zákl. prenesená",J126,0)</f>
        <v>0</v>
      </c>
      <c r="BH126" s="157">
        <f>IF(N126="zníž. prenesená",J126,0)</f>
        <v>0</v>
      </c>
      <c r="BI126" s="157">
        <f>IF(N126="nulová",J126,0)</f>
        <v>0</v>
      </c>
      <c r="BJ126" s="14" t="s">
        <v>129</v>
      </c>
      <c r="BK126" s="157">
        <f>ROUND(I126*H126,2)</f>
        <v>0</v>
      </c>
      <c r="BL126" s="14" t="s">
        <v>128</v>
      </c>
      <c r="BM126" s="156" t="s">
        <v>143</v>
      </c>
    </row>
    <row r="127" spans="1:65" s="2" customFormat="1" ht="16.5" customHeight="1" x14ac:dyDescent="0.2">
      <c r="A127" s="26"/>
      <c r="B127" s="144"/>
      <c r="C127" s="145">
        <v>4</v>
      </c>
      <c r="D127" s="145" t="s">
        <v>125</v>
      </c>
      <c r="E127" s="146" t="s">
        <v>145</v>
      </c>
      <c r="F127" s="147" t="s">
        <v>146</v>
      </c>
      <c r="G127" s="148" t="s">
        <v>127</v>
      </c>
      <c r="H127" s="149">
        <v>408</v>
      </c>
      <c r="I127" s="150"/>
      <c r="J127" s="150">
        <f>ROUND(I127*H127,2)</f>
        <v>0</v>
      </c>
      <c r="K127" s="151"/>
      <c r="L127" s="27"/>
      <c r="M127" s="152" t="s">
        <v>1</v>
      </c>
      <c r="N127" s="153" t="s">
        <v>32</v>
      </c>
      <c r="O127" s="154">
        <v>0</v>
      </c>
      <c r="P127" s="154">
        <f>O127*H127</f>
        <v>0</v>
      </c>
      <c r="Q127" s="154">
        <v>0.12411999999999999</v>
      </c>
      <c r="R127" s="154">
        <f>Q127*H127</f>
        <v>50.64096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128</v>
      </c>
      <c r="AT127" s="156" t="s">
        <v>125</v>
      </c>
      <c r="AU127" s="156" t="s">
        <v>129</v>
      </c>
      <c r="AY127" s="14" t="s">
        <v>123</v>
      </c>
      <c r="BE127" s="157">
        <f>IF(N127="základná",J127,0)</f>
        <v>0</v>
      </c>
      <c r="BF127" s="157">
        <f>IF(N127="znížená",J127,0)</f>
        <v>0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129</v>
      </c>
      <c r="BK127" s="157">
        <f>ROUND(I127*H127,2)</f>
        <v>0</v>
      </c>
      <c r="BL127" s="14" t="s">
        <v>128</v>
      </c>
      <c r="BM127" s="156" t="s">
        <v>147</v>
      </c>
    </row>
    <row r="128" spans="1:65" s="2" customFormat="1" ht="16.5" customHeight="1" x14ac:dyDescent="0.2">
      <c r="A128" s="26"/>
      <c r="B128" s="144"/>
      <c r="C128" s="145">
        <v>5</v>
      </c>
      <c r="D128" s="145" t="s">
        <v>125</v>
      </c>
      <c r="E128" s="146" t="s">
        <v>221</v>
      </c>
      <c r="F128" s="147" t="s">
        <v>222</v>
      </c>
      <c r="G128" s="148" t="s">
        <v>161</v>
      </c>
      <c r="H128" s="149">
        <v>17</v>
      </c>
      <c r="I128" s="150"/>
      <c r="J128" s="150">
        <f>ROUND(I128*H128,2)</f>
        <v>0</v>
      </c>
      <c r="K128" s="151"/>
      <c r="L128" s="27"/>
      <c r="M128" s="152" t="s">
        <v>1</v>
      </c>
      <c r="N128" s="153" t="s">
        <v>32</v>
      </c>
      <c r="O128" s="154">
        <v>0</v>
      </c>
      <c r="P128" s="154">
        <f>O128*H128</f>
        <v>0</v>
      </c>
      <c r="Q128" s="154">
        <v>0.17444000000000001</v>
      </c>
      <c r="R128" s="154">
        <f>Q128*H128</f>
        <v>2.9654800000000003</v>
      </c>
      <c r="S128" s="154">
        <v>0</v>
      </c>
      <c r="T128" s="155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128</v>
      </c>
      <c r="AT128" s="156" t="s">
        <v>125</v>
      </c>
      <c r="AU128" s="156" t="s">
        <v>129</v>
      </c>
      <c r="AY128" s="14" t="s">
        <v>123</v>
      </c>
      <c r="BE128" s="157">
        <f>IF(N128="základná",J128,0)</f>
        <v>0</v>
      </c>
      <c r="BF128" s="157">
        <f>IF(N128="znížená",J128,0)</f>
        <v>0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4" t="s">
        <v>129</v>
      </c>
      <c r="BK128" s="157">
        <f>ROUND(I128*H128,2)</f>
        <v>0</v>
      </c>
      <c r="BL128" s="14" t="s">
        <v>128</v>
      </c>
      <c r="BM128" s="156" t="s">
        <v>208</v>
      </c>
    </row>
    <row r="129" spans="1:65" s="12" customFormat="1" ht="22.9" customHeight="1" x14ac:dyDescent="0.2">
      <c r="B129" s="132"/>
      <c r="D129" s="133" t="s">
        <v>65</v>
      </c>
      <c r="E129" s="142" t="s">
        <v>144</v>
      </c>
      <c r="F129" s="142" t="s">
        <v>148</v>
      </c>
      <c r="J129" s="143">
        <f>BK129</f>
        <v>0</v>
      </c>
      <c r="L129" s="132"/>
      <c r="M129" s="136"/>
      <c r="N129" s="137"/>
      <c r="O129" s="137"/>
      <c r="P129" s="138">
        <f>SUM(P130:P132)</f>
        <v>30.732920000000004</v>
      </c>
      <c r="Q129" s="137"/>
      <c r="R129" s="138">
        <f>SUM(R130:R132)</f>
        <v>0</v>
      </c>
      <c r="S129" s="137"/>
      <c r="T129" s="139">
        <f>SUM(T130:T132)</f>
        <v>0</v>
      </c>
      <c r="AR129" s="133" t="s">
        <v>74</v>
      </c>
      <c r="AT129" s="140" t="s">
        <v>65</v>
      </c>
      <c r="AU129" s="140" t="s">
        <v>74</v>
      </c>
      <c r="AY129" s="133" t="s">
        <v>123</v>
      </c>
      <c r="BK129" s="141">
        <f>SUM(BK130:BK132)</f>
        <v>0</v>
      </c>
    </row>
    <row r="130" spans="1:65" s="2" customFormat="1" ht="24.2" customHeight="1" x14ac:dyDescent="0.2">
      <c r="A130" s="26"/>
      <c r="B130" s="144"/>
      <c r="C130" s="145">
        <v>6</v>
      </c>
      <c r="D130" s="145" t="s">
        <v>125</v>
      </c>
      <c r="E130" s="146" t="s">
        <v>149</v>
      </c>
      <c r="F130" s="147" t="s">
        <v>150</v>
      </c>
      <c r="G130" s="148" t="s">
        <v>138</v>
      </c>
      <c r="H130" s="149">
        <v>30</v>
      </c>
      <c r="I130" s="150"/>
      <c r="J130" s="150">
        <f>ROUND(I130*H130,2)</f>
        <v>0</v>
      </c>
      <c r="K130" s="151"/>
      <c r="L130" s="27"/>
      <c r="M130" s="152" t="s">
        <v>1</v>
      </c>
      <c r="N130" s="153" t="s">
        <v>32</v>
      </c>
      <c r="O130" s="154">
        <v>0.185</v>
      </c>
      <c r="P130" s="154">
        <f>O130*H130</f>
        <v>5.55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128</v>
      </c>
      <c r="AT130" s="156" t="s">
        <v>125</v>
      </c>
      <c r="AU130" s="156" t="s">
        <v>129</v>
      </c>
      <c r="AY130" s="14" t="s">
        <v>123</v>
      </c>
      <c r="BE130" s="157">
        <f>IF(N130="základná",J130,0)</f>
        <v>0</v>
      </c>
      <c r="BF130" s="157">
        <f>IF(N130="znížená",J130,0)</f>
        <v>0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4" t="s">
        <v>129</v>
      </c>
      <c r="BK130" s="157">
        <f>ROUND(I130*H130,2)</f>
        <v>0</v>
      </c>
      <c r="BL130" s="14" t="s">
        <v>128</v>
      </c>
      <c r="BM130" s="156" t="s">
        <v>151</v>
      </c>
    </row>
    <row r="131" spans="1:65" s="2" customFormat="1" ht="16.5" customHeight="1" x14ac:dyDescent="0.2">
      <c r="A131" s="26"/>
      <c r="B131" s="144"/>
      <c r="C131" s="145">
        <v>7</v>
      </c>
      <c r="D131" s="145" t="s">
        <v>125</v>
      </c>
      <c r="E131" s="146" t="s">
        <v>155</v>
      </c>
      <c r="F131" s="147" t="s">
        <v>156</v>
      </c>
      <c r="G131" s="148" t="s">
        <v>127</v>
      </c>
      <c r="H131" s="149">
        <v>408</v>
      </c>
      <c r="I131" s="150"/>
      <c r="J131" s="150">
        <f>ROUND(I131*H131,2)</f>
        <v>0</v>
      </c>
      <c r="K131" s="151"/>
      <c r="L131" s="27"/>
      <c r="M131" s="152" t="s">
        <v>1</v>
      </c>
      <c r="N131" s="153" t="s">
        <v>32</v>
      </c>
      <c r="O131" s="154">
        <v>5.8000000000000003E-2</v>
      </c>
      <c r="P131" s="154">
        <f>O131*H131</f>
        <v>23.664000000000001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128</v>
      </c>
      <c r="AT131" s="156" t="s">
        <v>125</v>
      </c>
      <c r="AU131" s="156" t="s">
        <v>129</v>
      </c>
      <c r="AY131" s="14" t="s">
        <v>123</v>
      </c>
      <c r="BE131" s="157">
        <f>IF(N131="základná",J131,0)</f>
        <v>0</v>
      </c>
      <c r="BF131" s="157">
        <f>IF(N131="znížená",J131,0)</f>
        <v>0</v>
      </c>
      <c r="BG131" s="157">
        <f>IF(N131="zákl. prenesená",J131,0)</f>
        <v>0</v>
      </c>
      <c r="BH131" s="157">
        <f>IF(N131="zníž. prenesená",J131,0)</f>
        <v>0</v>
      </c>
      <c r="BI131" s="157">
        <f>IF(N131="nulová",J131,0)</f>
        <v>0</v>
      </c>
      <c r="BJ131" s="14" t="s">
        <v>129</v>
      </c>
      <c r="BK131" s="157">
        <f>ROUND(I131*H131,2)</f>
        <v>0</v>
      </c>
      <c r="BL131" s="14" t="s">
        <v>128</v>
      </c>
      <c r="BM131" s="156" t="s">
        <v>215</v>
      </c>
    </row>
    <row r="132" spans="1:65" s="2" customFormat="1" ht="21.75" customHeight="1" x14ac:dyDescent="0.2">
      <c r="A132" s="26"/>
      <c r="B132" s="144"/>
      <c r="C132" s="145">
        <v>8</v>
      </c>
      <c r="D132" s="145" t="s">
        <v>125</v>
      </c>
      <c r="E132" s="146" t="s">
        <v>159</v>
      </c>
      <c r="F132" s="147" t="s">
        <v>160</v>
      </c>
      <c r="G132" s="148" t="s">
        <v>161</v>
      </c>
      <c r="H132" s="149">
        <v>2.54</v>
      </c>
      <c r="I132" s="150"/>
      <c r="J132" s="150">
        <f>ROUND(I132*H132,2)</f>
        <v>0</v>
      </c>
      <c r="K132" s="151"/>
      <c r="L132" s="27"/>
      <c r="M132" s="158" t="s">
        <v>1</v>
      </c>
      <c r="N132" s="159" t="s">
        <v>32</v>
      </c>
      <c r="O132" s="160">
        <v>0.59799999999999998</v>
      </c>
      <c r="P132" s="160">
        <f>O132*H132</f>
        <v>1.51892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128</v>
      </c>
      <c r="AT132" s="156" t="s">
        <v>125</v>
      </c>
      <c r="AU132" s="156" t="s">
        <v>129</v>
      </c>
      <c r="AY132" s="14" t="s">
        <v>123</v>
      </c>
      <c r="BE132" s="157">
        <f>IF(N132="základná",J132,0)</f>
        <v>0</v>
      </c>
      <c r="BF132" s="157">
        <f>IF(N132="znížená",J132,0)</f>
        <v>0</v>
      </c>
      <c r="BG132" s="157">
        <f>IF(N132="zákl. prenesená",J132,0)</f>
        <v>0</v>
      </c>
      <c r="BH132" s="157">
        <f>IF(N132="zníž. prenesená",J132,0)</f>
        <v>0</v>
      </c>
      <c r="BI132" s="157">
        <f>IF(N132="nulová",J132,0)</f>
        <v>0</v>
      </c>
      <c r="BJ132" s="14" t="s">
        <v>129</v>
      </c>
      <c r="BK132" s="157">
        <f>ROUND(I132*H132,2)</f>
        <v>0</v>
      </c>
      <c r="BL132" s="14" t="s">
        <v>128</v>
      </c>
      <c r="BM132" s="156" t="s">
        <v>162</v>
      </c>
    </row>
    <row r="133" spans="1:65" s="2" customFormat="1" ht="6.95" customHeight="1" x14ac:dyDescent="0.2">
      <c r="A133" s="26"/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27"/>
      <c r="M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</sheetData>
  <autoFilter ref="C119:K132" xr:uid="{00000000-0009-0000-0000-000007000000}"/>
  <mergeCells count="8">
    <mergeCell ref="E110:H110"/>
    <mergeCell ref="E112:H112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SO 1 - Okolie cintorína ,...</vt:lpstr>
      <vt:lpstr>SO 2 - Pred Hasičňou</vt:lpstr>
      <vt:lpstr>SO 03 Pri Kostole</vt:lpstr>
      <vt:lpstr>SO 4 - Pláňavská ulica</vt:lpstr>
      <vt:lpstr>SO 5 - Na Kaníži - okolo ...</vt:lpstr>
      <vt:lpstr>SO 6 - Železničná ulica</vt:lpstr>
      <vt:lpstr>SO 7 - Kudličková oprava ...</vt:lpstr>
      <vt:lpstr>'Rekapitulácia stavby'!Názvy_tlače</vt:lpstr>
      <vt:lpstr>'SO 03 Pri Kostole'!Názvy_tlače</vt:lpstr>
      <vt:lpstr>'SO 1 - Okolie cintorína ,...'!Názvy_tlače</vt:lpstr>
      <vt:lpstr>'SO 2 - Pred Hasičňou'!Názvy_tlače</vt:lpstr>
      <vt:lpstr>'SO 4 - Pláňavská ulica'!Názvy_tlače</vt:lpstr>
      <vt:lpstr>'SO 5 - Na Kaníži - okolo ...'!Názvy_tlače</vt:lpstr>
      <vt:lpstr>'SO 6 - Železničná ulica'!Názvy_tlače</vt:lpstr>
      <vt:lpstr>'SO 7 - Kudličková oprava ...'!Názvy_tlače</vt:lpstr>
      <vt:lpstr>'Rekapitulácia stavby'!Oblasť_tlače</vt:lpstr>
      <vt:lpstr>'SO 03 Pri Kostole'!Oblasť_tlače</vt:lpstr>
      <vt:lpstr>'SO 1 - Okolie cintorína ,...'!Oblasť_tlače</vt:lpstr>
      <vt:lpstr>'SO 2 - Pred Hasičňou'!Oblasť_tlače</vt:lpstr>
      <vt:lpstr>'SO 4 - Pláňavská ulica'!Oblasť_tlače</vt:lpstr>
      <vt:lpstr>'SO 5 - Na Kaníži - okolo ...'!Oblasť_tlače</vt:lpstr>
      <vt:lpstr>'SO 6 - Železničná ulica'!Oblasť_tlače</vt:lpstr>
      <vt:lpstr>'SO 7 - Kudličková oprava 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2024-06-13T07:07:08Z</cp:lastPrinted>
  <dcterms:created xsi:type="dcterms:W3CDTF">2022-02-23T07:04:37Z</dcterms:created>
  <dcterms:modified xsi:type="dcterms:W3CDTF">2024-06-13T07:07:24Z</dcterms:modified>
</cp:coreProperties>
</file>